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'Лист1'!$A$1:$E$211</definedName>
  </definedNames>
  <calcPr fullCalcOnLoad="1"/>
</workbook>
</file>

<file path=xl/sharedStrings.xml><?xml version="1.0" encoding="utf-8"?>
<sst xmlns="http://schemas.openxmlformats.org/spreadsheetml/2006/main" count="196" uniqueCount="183">
  <si>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</si>
  <si>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</si>
  <si>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</si>
  <si>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</si>
  <si>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</si>
  <si>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</si>
  <si>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</si>
  <si>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</si>
  <si>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</si>
  <si>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</si>
  <si>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</si>
  <si>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</si>
  <si>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</si>
  <si>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</si>
  <si>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</si>
  <si>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</si>
  <si>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</si>
  <si>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</si>
  <si>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</si>
  <si>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</si>
  <si>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</si>
  <si>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</si>
  <si>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</si>
  <si>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</si>
  <si>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</si>
  <si>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</si>
  <si>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</si>
  <si>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</si>
  <si>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</si>
  <si>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</si>
  <si>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</si>
  <si>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</si>
  <si>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</si>
  <si>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</si>
  <si>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</si>
  <si>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</si>
  <si>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</si>
  <si>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</si>
  <si>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</si>
  <si>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</si>
  <si>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</si>
  <si>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</si>
  <si>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</si>
  <si>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</si>
  <si>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</si>
  <si>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</si>
  <si>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</si>
  <si>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</si>
  <si>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</si>
  <si>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</si>
  <si>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</si>
  <si>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</si>
  <si>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</si>
  <si>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</si>
  <si>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</si>
  <si>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</si>
  <si>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</si>
  <si>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</si>
  <si>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</si>
  <si>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</si>
  <si>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</si>
  <si>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</si>
  <si>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</si>
  <si>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</si>
  <si>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</si>
  <si>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</si>
  <si>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</si>
  <si>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</si>
  <si>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</si>
  <si>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</si>
  <si>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</si>
  <si>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</si>
  <si>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</si>
  <si>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</si>
  <si>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</si>
  <si>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</si>
  <si>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</si>
  <si>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</si>
  <si>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</si>
  <si>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</si>
  <si>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</si>
  <si>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</si>
  <si>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</si>
  <si>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</si>
  <si>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</si>
  <si>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</si>
  <si>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</si>
  <si>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</si>
  <si>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</si>
  <si>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</si>
  <si>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</si>
  <si>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</si>
  <si>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</si>
  <si>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</si>
  <si>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</si>
  <si>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</si>
  <si>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</si>
  <si>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</si>
  <si>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             ликвидация последствий чрезвычайных ситуаций</t>
  </si>
  <si>
    <t xml:space="preserve"> из них:  ЗАГСы 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</si>
  <si>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</si>
  <si>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</si>
  <si>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</si>
  <si>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</si>
  <si>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</si>
  <si>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</si>
  <si>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</si>
  <si>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</si>
  <si>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</si>
  <si>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субсидии поселениям на осуществление дорожной деятельности в рамках благоустройства</t>
  </si>
  <si>
    <t xml:space="preserve">                    вовлечение в оборот необрабатываемых земель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</si>
  <si>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</si>
  <si>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</si>
  <si>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</si>
  <si>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</si>
  <si>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</si>
  <si>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</si>
  <si>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</si>
  <si>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</si>
  <si>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</si>
  <si>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</si>
  <si>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</si>
  <si>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</si>
  <si>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</si>
  <si>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</si>
  <si>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</si>
  <si>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</si>
  <si>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</si>
  <si>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</si>
  <si>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</si>
  <si>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>Жилищное хозяйство</t>
  </si>
  <si>
    <t xml:space="preserve">            учет детей-сирот</t>
  </si>
  <si>
    <t>Транспорт</t>
  </si>
  <si>
    <t>субсидии в области речного транспорта</t>
  </si>
  <si>
    <t xml:space="preserve">                    капитальный ремонт объектов соцкультсферы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</si>
  <si>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</si>
  <si>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</si>
  <si>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</si>
  <si>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</si>
  <si>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</si>
  <si>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</si>
  <si>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</si>
  <si>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</si>
  <si>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</si>
  <si>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</si>
  <si>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>Субсидии на обеспечение мероприятий по переселению граждан из ававрийного жилфонда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</si>
  <si>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</si>
  <si>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</si>
  <si>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</si>
  <si>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 xml:space="preserve">         переселение граждан из аварийного жилфонда</t>
  </si>
  <si>
    <t>за счет средств местного бюджета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</si>
  <si>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</si>
  <si>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</si>
  <si>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</si>
  <si>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</si>
  <si>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</si>
  <si>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</si>
  <si>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</si>
  <si>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Субвенции на модернизацию образования</t>
  </si>
  <si>
    <t xml:space="preserve">                     налог на имущество</t>
  </si>
  <si>
    <t>Субсидии поселениям на осуществление капитального ремонта гидротехнических сооружений</t>
  </si>
  <si>
    <t>Субсидии на реализацию программы энергосбережения и повышения энергетической эффективности</t>
  </si>
  <si>
    <t>Водное хозяйство</t>
  </si>
  <si>
    <t>мероприятия в области гидротехнических сооружений</t>
  </si>
  <si>
    <t>Исполнение районного бюджета Козловского района на 01.02.2012 года</t>
  </si>
  <si>
    <t>Уточненный план на  2012 год</t>
  </si>
  <si>
    <t>Фактическое исполнение на 01.02.2012</t>
  </si>
  <si>
    <t>% исполнения к плану 2012 г.</t>
  </si>
  <si>
    <t>Отклонен от плана  2012 г ( +, - )</t>
  </si>
  <si>
    <t xml:space="preserve">            осуществление деятельности Собрания депутатов Козловского района</t>
  </si>
  <si>
    <t xml:space="preserve">из них:  </t>
  </si>
  <si>
    <t xml:space="preserve">            программа профилактики правонарушений</t>
  </si>
  <si>
    <t>осуществление дорожной деятельности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</si>
  <si>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</si>
  <si>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</si>
  <si>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 (методическая литература)</t>
  </si>
  <si>
    <t>за счет средств республиканского бюджета (учебные  расходы)</t>
  </si>
  <si>
    <t xml:space="preserve">                     субсидии на иные цели, из них </t>
  </si>
  <si>
    <t xml:space="preserve">                                                    методическая литература</t>
  </si>
  <si>
    <t xml:space="preserve">                                                    модернизация региональной системы общего образования</t>
  </si>
  <si>
    <t xml:space="preserve">                                                    классное руководство</t>
  </si>
  <si>
    <t xml:space="preserve">                                                    капремонт </t>
  </si>
  <si>
    <t xml:space="preserve">                     межбюджетные трансферты бюджетам поселений на комплектование книжных фондов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</si>
</sst>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75" zoomScaleNormal="75" zoomScaleSheetLayoutView="75" workbookViewId="0" topLeftCell="A174">
      <selection activeCell="C192" sqref="C192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6" t="s">
        <v>164</v>
      </c>
      <c r="B1" s="77"/>
      <c r="C1" s="77"/>
      <c r="D1" s="77"/>
      <c r="E1" s="77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8" t="s">
        <v>165</v>
      </c>
      <c r="C4" s="69" t="s">
        <v>166</v>
      </c>
      <c r="D4" s="68" t="s">
        <v>167</v>
      </c>
      <c r="E4" s="70" t="s">
        <v>168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0" t="s">
        <v>31</v>
      </c>
      <c r="B7" s="53">
        <f>SUM(B8)</f>
        <v>55415300</v>
      </c>
      <c r="C7" s="53">
        <f>SUM(C8)</f>
        <v>1735539.63</v>
      </c>
      <c r="D7" s="41">
        <f aca="true" t="shared" si="0" ref="D7:D31">IF(B7=0,"   ",C7/B7)</f>
        <v>0.03131878073384065</v>
      </c>
      <c r="E7" s="44">
        <f aca="true" t="shared" si="1" ref="E7:E133">C7-B7</f>
        <v>-53679760.37</v>
      </c>
    </row>
    <row r="8" spans="1:5" s="8" customFormat="1" ht="15" customHeight="1">
      <c r="A8" s="40" t="s">
        <v>30</v>
      </c>
      <c r="B8" s="54">
        <v>55415300</v>
      </c>
      <c r="C8" s="55">
        <v>1735539.63</v>
      </c>
      <c r="D8" s="41">
        <f t="shared" si="0"/>
        <v>0.03131878073384065</v>
      </c>
      <c r="E8" s="44">
        <f t="shared" si="1"/>
        <v>-53679760.37</v>
      </c>
    </row>
    <row r="9" spans="1:5" s="9" customFormat="1" ht="15">
      <c r="A9" s="60" t="s">
        <v>3</v>
      </c>
      <c r="B9" s="54">
        <f>SUM(B10:B11)</f>
        <v>6251400</v>
      </c>
      <c r="C9" s="54">
        <f>SUM(C10:C11)</f>
        <v>1403947.6199999999</v>
      </c>
      <c r="D9" s="41">
        <f t="shared" si="0"/>
        <v>0.22458131298589115</v>
      </c>
      <c r="E9" s="44">
        <f t="shared" si="1"/>
        <v>-4847452.38</v>
      </c>
    </row>
    <row r="10" spans="1:5" s="8" customFormat="1" ht="15">
      <c r="A10" s="40" t="s">
        <v>42</v>
      </c>
      <c r="B10" s="54">
        <v>6054700</v>
      </c>
      <c r="C10" s="55">
        <v>1398973.19</v>
      </c>
      <c r="D10" s="41">
        <f t="shared" si="0"/>
        <v>0.2310557401687945</v>
      </c>
      <c r="E10" s="44">
        <f t="shared" si="1"/>
        <v>-4655726.8100000005</v>
      </c>
    </row>
    <row r="11" spans="1:5" s="8" customFormat="1" ht="15">
      <c r="A11" s="40" t="s">
        <v>15</v>
      </c>
      <c r="B11" s="54">
        <v>196700</v>
      </c>
      <c r="C11" s="55">
        <v>4974.43</v>
      </c>
      <c r="D11" s="41">
        <f t="shared" si="0"/>
        <v>0.02528942552109812</v>
      </c>
      <c r="E11" s="44">
        <f t="shared" si="1"/>
        <v>-191725.57</v>
      </c>
    </row>
    <row r="12" spans="1:5" s="8" customFormat="1" ht="15">
      <c r="A12" s="60" t="s">
        <v>48</v>
      </c>
      <c r="B12" s="54">
        <f>SUM(B13:B14)</f>
        <v>161200</v>
      </c>
      <c r="C12" s="54">
        <f>SUM(C13:C14)</f>
        <v>468.5</v>
      </c>
      <c r="D12" s="41">
        <f t="shared" si="0"/>
        <v>0.0029063275434243175</v>
      </c>
      <c r="E12" s="44">
        <f t="shared" si="1"/>
        <v>-160731.5</v>
      </c>
    </row>
    <row r="13" spans="1:5" s="8" customFormat="1" ht="15">
      <c r="A13" s="40" t="s">
        <v>16</v>
      </c>
      <c r="B13" s="54">
        <v>161200</v>
      </c>
      <c r="C13" s="54">
        <v>0</v>
      </c>
      <c r="D13" s="41">
        <f t="shared" si="0"/>
        <v>0</v>
      </c>
      <c r="E13" s="44">
        <f t="shared" si="1"/>
        <v>-161200</v>
      </c>
    </row>
    <row r="14" spans="1:5" s="8" customFormat="1" ht="15">
      <c r="A14" s="40" t="s">
        <v>52</v>
      </c>
      <c r="B14" s="54">
        <v>0</v>
      </c>
      <c r="C14" s="54">
        <v>468.5</v>
      </c>
      <c r="D14" s="41" t="str">
        <f t="shared" si="0"/>
        <v>   </v>
      </c>
      <c r="E14" s="44">
        <f t="shared" si="1"/>
        <v>468.5</v>
      </c>
    </row>
    <row r="15" spans="1:5" s="8" customFormat="1" ht="15">
      <c r="A15" s="60" t="s">
        <v>17</v>
      </c>
      <c r="B15" s="54">
        <v>1457000</v>
      </c>
      <c r="C15" s="54">
        <v>29060.47</v>
      </c>
      <c r="D15" s="41">
        <f t="shared" si="0"/>
        <v>0.01994541523678792</v>
      </c>
      <c r="E15" s="44">
        <f t="shared" si="1"/>
        <v>-1427939.53</v>
      </c>
    </row>
    <row r="16" spans="1:5" s="8" customFormat="1" ht="15">
      <c r="A16" s="60" t="s">
        <v>32</v>
      </c>
      <c r="B16" s="54">
        <v>0</v>
      </c>
      <c r="C16" s="54">
        <v>166.46</v>
      </c>
      <c r="D16" s="41" t="str">
        <f t="shared" si="0"/>
        <v>   </v>
      </c>
      <c r="E16" s="44">
        <f t="shared" si="1"/>
        <v>166.46</v>
      </c>
    </row>
    <row r="17" spans="1:5" s="8" customFormat="1" ht="17.25" customHeight="1">
      <c r="A17" s="60" t="s">
        <v>50</v>
      </c>
      <c r="B17" s="54">
        <f>SUM(B18:B19)</f>
        <v>1283600</v>
      </c>
      <c r="C17" s="54">
        <f>SUM(C18:C19)</f>
        <v>11665.81</v>
      </c>
      <c r="D17" s="41">
        <f t="shared" si="0"/>
        <v>0.009088353069492053</v>
      </c>
      <c r="E17" s="44">
        <f t="shared" si="1"/>
        <v>-1271934.19</v>
      </c>
    </row>
    <row r="18" spans="1:5" s="8" customFormat="1" ht="15">
      <c r="A18" s="40" t="s">
        <v>91</v>
      </c>
      <c r="B18" s="54">
        <v>1013100</v>
      </c>
      <c r="C18" s="54">
        <v>9480.97</v>
      </c>
      <c r="D18" s="41">
        <f t="shared" si="0"/>
        <v>0.00935837528378245</v>
      </c>
      <c r="E18" s="51">
        <f>C18-B18</f>
        <v>-1003619.03</v>
      </c>
    </row>
    <row r="19" spans="1:5" s="8" customFormat="1" ht="13.5" customHeight="1">
      <c r="A19" s="40" t="s">
        <v>92</v>
      </c>
      <c r="B19" s="54">
        <v>270500</v>
      </c>
      <c r="C19" s="55">
        <v>2184.84</v>
      </c>
      <c r="D19" s="41">
        <f t="shared" si="0"/>
        <v>0.008077042513863217</v>
      </c>
      <c r="E19" s="44">
        <f t="shared" si="1"/>
        <v>-268315.16</v>
      </c>
    </row>
    <row r="20" spans="1:5" s="8" customFormat="1" ht="15" customHeight="1">
      <c r="A20" s="60" t="s">
        <v>18</v>
      </c>
      <c r="B20" s="54">
        <f>SUM(B21)</f>
        <v>458900</v>
      </c>
      <c r="C20" s="54">
        <f>SUM(C21)</f>
        <v>0</v>
      </c>
      <c r="D20" s="41">
        <f t="shared" si="0"/>
        <v>0</v>
      </c>
      <c r="E20" s="44">
        <f t="shared" si="1"/>
        <v>-458900</v>
      </c>
    </row>
    <row r="21" spans="1:5" s="8" customFormat="1" ht="15">
      <c r="A21" s="30" t="s">
        <v>19</v>
      </c>
      <c r="B21" s="54">
        <v>458900</v>
      </c>
      <c r="C21" s="54">
        <v>0</v>
      </c>
      <c r="D21" s="41">
        <f t="shared" si="0"/>
        <v>0</v>
      </c>
      <c r="E21" s="44">
        <f t="shared" si="1"/>
        <v>-458900</v>
      </c>
    </row>
    <row r="22" spans="1:5" s="8" customFormat="1" ht="15">
      <c r="A22" s="60" t="s">
        <v>47</v>
      </c>
      <c r="B22" s="54">
        <v>376900</v>
      </c>
      <c r="C22" s="54">
        <v>0</v>
      </c>
      <c r="D22" s="41">
        <f t="shared" si="0"/>
        <v>0</v>
      </c>
      <c r="E22" s="44">
        <f t="shared" si="1"/>
        <v>-376900</v>
      </c>
    </row>
    <row r="23" spans="1:5" s="8" customFormat="1" ht="16.5" customHeight="1">
      <c r="A23" s="60" t="s">
        <v>45</v>
      </c>
      <c r="B23" s="54">
        <f>SUM(B24,B25)</f>
        <v>1712100</v>
      </c>
      <c r="C23" s="54">
        <f>SUM(C24,C25)</f>
        <v>0</v>
      </c>
      <c r="D23" s="41">
        <f t="shared" si="0"/>
        <v>0</v>
      </c>
      <c r="E23" s="44">
        <f t="shared" si="1"/>
        <v>-1712100</v>
      </c>
    </row>
    <row r="24" spans="1:5" s="8" customFormat="1" ht="15">
      <c r="A24" s="40" t="s">
        <v>43</v>
      </c>
      <c r="B24" s="54">
        <v>200000</v>
      </c>
      <c r="C24" s="54">
        <v>0</v>
      </c>
      <c r="D24" s="41">
        <f t="shared" si="0"/>
        <v>0</v>
      </c>
      <c r="E24" s="44">
        <f t="shared" si="1"/>
        <v>-200000</v>
      </c>
    </row>
    <row r="25" spans="1:5" s="8" customFormat="1" ht="15">
      <c r="A25" s="40" t="s">
        <v>39</v>
      </c>
      <c r="B25" s="54">
        <v>1512100</v>
      </c>
      <c r="C25" s="54">
        <v>0</v>
      </c>
      <c r="D25" s="41">
        <f t="shared" si="0"/>
        <v>0</v>
      </c>
      <c r="E25" s="44">
        <f t="shared" si="1"/>
        <v>-1512100</v>
      </c>
    </row>
    <row r="26" spans="1:5" s="8" customFormat="1" ht="15">
      <c r="A26" s="60" t="s">
        <v>20</v>
      </c>
      <c r="B26" s="54">
        <v>2871300</v>
      </c>
      <c r="C26" s="54">
        <v>45119.32</v>
      </c>
      <c r="D26" s="41">
        <f t="shared" si="0"/>
        <v>0.015713899627346498</v>
      </c>
      <c r="E26" s="44">
        <f t="shared" si="1"/>
        <v>-2826180.68</v>
      </c>
    </row>
    <row r="27" spans="1:5" s="8" customFormat="1" ht="15">
      <c r="A27" s="60" t="s">
        <v>21</v>
      </c>
      <c r="B27" s="54">
        <f>B28+B29</f>
        <v>137400</v>
      </c>
      <c r="C27" s="54">
        <f>C28+C29</f>
        <v>0</v>
      </c>
      <c r="D27" s="41">
        <f t="shared" si="0"/>
        <v>0</v>
      </c>
      <c r="E27" s="44">
        <f t="shared" si="1"/>
        <v>-137400</v>
      </c>
    </row>
    <row r="28" spans="1:5" s="11" customFormat="1" ht="15" customHeight="1">
      <c r="A28" s="40" t="s">
        <v>33</v>
      </c>
      <c r="B28" s="54">
        <v>0</v>
      </c>
      <c r="C28" s="53">
        <v>0</v>
      </c>
      <c r="D28" s="41" t="str">
        <f t="shared" si="0"/>
        <v>   </v>
      </c>
      <c r="E28" s="44">
        <f t="shared" si="1"/>
        <v>0</v>
      </c>
    </row>
    <row r="29" spans="1:5" s="11" customFormat="1" ht="15" customHeight="1">
      <c r="A29" s="40" t="s">
        <v>34</v>
      </c>
      <c r="B29" s="54">
        <v>137400</v>
      </c>
      <c r="C29" s="53">
        <v>0</v>
      </c>
      <c r="D29" s="41">
        <f t="shared" si="0"/>
        <v>0</v>
      </c>
      <c r="E29" s="44">
        <f t="shared" si="1"/>
        <v>-137400</v>
      </c>
    </row>
    <row r="30" spans="1:5" s="11" customFormat="1" ht="14.25">
      <c r="A30" s="61" t="s">
        <v>4</v>
      </c>
      <c r="B30" s="56">
        <f>SUM(B7,B9,B12,B15,B16,B17,B20,B22,B23,B26,B27)</f>
        <v>70125100</v>
      </c>
      <c r="C30" s="56">
        <f>SUM(C7,C9,C12,C15,C16,C17,C20,C22,C23,C26,C27)</f>
        <v>3225967.81</v>
      </c>
      <c r="D30" s="43">
        <f t="shared" si="0"/>
        <v>0.04600304042347177</v>
      </c>
      <c r="E30" s="45">
        <f t="shared" si="1"/>
        <v>-66899132.19</v>
      </c>
    </row>
    <row r="31" spans="1:5" s="11" customFormat="1" ht="18" customHeight="1">
      <c r="A31" s="61" t="s">
        <v>97</v>
      </c>
      <c r="B31" s="56">
        <f>B32+B33+B34+B35+B56+B76</f>
        <v>119449000</v>
      </c>
      <c r="C31" s="56">
        <f>C32+C33+C34+C35+C56+C76</f>
        <v>7788525.28</v>
      </c>
      <c r="D31" s="41">
        <f t="shared" si="0"/>
        <v>0.06520377131662886</v>
      </c>
      <c r="E31" s="44">
        <f t="shared" si="1"/>
        <v>-111660474.72</v>
      </c>
    </row>
    <row r="32" spans="1:5" s="11" customFormat="1" ht="31.5" customHeight="1">
      <c r="A32" s="40" t="s">
        <v>54</v>
      </c>
      <c r="B32" s="54">
        <v>0</v>
      </c>
      <c r="C32" s="53">
        <v>-797674.72</v>
      </c>
      <c r="D32" s="41"/>
      <c r="E32" s="44"/>
    </row>
    <row r="33" spans="1:5" s="8" customFormat="1" ht="15">
      <c r="A33" s="60" t="s">
        <v>44</v>
      </c>
      <c r="B33" s="53">
        <v>265600</v>
      </c>
      <c r="C33" s="53">
        <v>20800</v>
      </c>
      <c r="D33" s="41">
        <f aca="true" t="shared" si="2" ref="D33:D47">IF(B33=0,"   ",C33/B33)</f>
        <v>0.0783132530120482</v>
      </c>
      <c r="E33" s="44">
        <f t="shared" si="1"/>
        <v>-244800</v>
      </c>
    </row>
    <row r="34" spans="1:5" s="8" customFormat="1" ht="15">
      <c r="A34" s="60" t="s">
        <v>46</v>
      </c>
      <c r="B34" s="53">
        <v>4548700</v>
      </c>
      <c r="C34" s="53">
        <v>379100</v>
      </c>
      <c r="D34" s="41">
        <f t="shared" si="2"/>
        <v>0.08334249345966979</v>
      </c>
      <c r="E34" s="44">
        <f t="shared" si="1"/>
        <v>-4169600</v>
      </c>
    </row>
    <row r="35" spans="1:5" s="8" customFormat="1" ht="15">
      <c r="A35" s="40" t="s">
        <v>23</v>
      </c>
      <c r="B35" s="54">
        <f>B36+B40+B49+B41+B44+B38+B39+B47+B37+B48</f>
        <v>14838200</v>
      </c>
      <c r="C35" s="54">
        <f>C36+C40+C49+C41+C44+C38+C39+C47+C37+C48</f>
        <v>0</v>
      </c>
      <c r="D35" s="41">
        <f t="shared" si="2"/>
        <v>0</v>
      </c>
      <c r="E35" s="44">
        <f t="shared" si="1"/>
        <v>-14838200</v>
      </c>
    </row>
    <row r="36" spans="1:5" s="8" customFormat="1" ht="15">
      <c r="A36" s="40" t="s">
        <v>106</v>
      </c>
      <c r="B36" s="54">
        <v>1356400</v>
      </c>
      <c r="C36" s="55">
        <v>0</v>
      </c>
      <c r="D36" s="41">
        <f t="shared" si="2"/>
        <v>0</v>
      </c>
      <c r="E36" s="44">
        <f t="shared" si="1"/>
        <v>-1356400</v>
      </c>
    </row>
    <row r="37" spans="1:5" s="8" customFormat="1" ht="15">
      <c r="A37" s="40" t="s">
        <v>160</v>
      </c>
      <c r="B37" s="54">
        <v>0</v>
      </c>
      <c r="C37" s="55">
        <v>0</v>
      </c>
      <c r="D37" s="41" t="str">
        <f>IF(B37=0,"   ",C37/B37)</f>
        <v>   </v>
      </c>
      <c r="E37" s="44">
        <f>C37-B37</f>
        <v>0</v>
      </c>
    </row>
    <row r="38" spans="1:5" s="8" customFormat="1" ht="15">
      <c r="A38" s="40" t="s">
        <v>151</v>
      </c>
      <c r="B38" s="54">
        <v>0</v>
      </c>
      <c r="C38" s="55">
        <v>0</v>
      </c>
      <c r="D38" s="41" t="str">
        <f>IF(B38=0,"   ",C38/B38)</f>
        <v>   </v>
      </c>
      <c r="E38" s="44">
        <f>C38-B38</f>
        <v>0</v>
      </c>
    </row>
    <row r="39" spans="1:5" s="8" customFormat="1" ht="15">
      <c r="A39" s="40" t="s">
        <v>155</v>
      </c>
      <c r="B39" s="54">
        <v>0</v>
      </c>
      <c r="C39" s="55">
        <v>0</v>
      </c>
      <c r="D39" s="41" t="str">
        <f t="shared" si="2"/>
        <v>   </v>
      </c>
      <c r="E39" s="44">
        <f>C39-B39</f>
        <v>0</v>
      </c>
    </row>
    <row r="40" spans="1:5" s="8" customFormat="1" ht="30">
      <c r="A40" s="40" t="s">
        <v>107</v>
      </c>
      <c r="B40" s="54">
        <v>0</v>
      </c>
      <c r="C40" s="55">
        <v>0</v>
      </c>
      <c r="D40" s="41" t="str">
        <f t="shared" si="2"/>
        <v>   </v>
      </c>
      <c r="E40" s="44">
        <f t="shared" si="1"/>
        <v>0</v>
      </c>
    </row>
    <row r="41" spans="1:5" s="8" customFormat="1" ht="15">
      <c r="A41" s="40" t="s">
        <v>142</v>
      </c>
      <c r="B41" s="54">
        <f>B42+B43</f>
        <v>0</v>
      </c>
      <c r="C41" s="54">
        <f>C42+C43</f>
        <v>0</v>
      </c>
      <c r="D41" s="41" t="str">
        <f t="shared" si="2"/>
        <v>   </v>
      </c>
      <c r="E41" s="44">
        <f aca="true" t="shared" si="3" ref="E41:E47">C41-B41</f>
        <v>0</v>
      </c>
    </row>
    <row r="42" spans="1:5" s="8" customFormat="1" ht="15">
      <c r="A42" s="40" t="s">
        <v>143</v>
      </c>
      <c r="B42" s="54">
        <v>0</v>
      </c>
      <c r="C42" s="55">
        <v>0</v>
      </c>
      <c r="D42" s="41" t="str">
        <f t="shared" si="2"/>
        <v>   </v>
      </c>
      <c r="E42" s="44">
        <f t="shared" si="3"/>
        <v>0</v>
      </c>
    </row>
    <row r="43" spans="1:5" s="8" customFormat="1" ht="15">
      <c r="A43" s="40" t="s">
        <v>144</v>
      </c>
      <c r="B43" s="54">
        <v>0</v>
      </c>
      <c r="C43" s="55">
        <v>0</v>
      </c>
      <c r="D43" s="41" t="str">
        <f t="shared" si="2"/>
        <v>   </v>
      </c>
      <c r="E43" s="44">
        <f t="shared" si="3"/>
        <v>0</v>
      </c>
    </row>
    <row r="44" spans="1:5" s="8" customFormat="1" ht="15">
      <c r="A44" s="40" t="s">
        <v>145</v>
      </c>
      <c r="B44" s="54">
        <f>B45+B46</f>
        <v>0</v>
      </c>
      <c r="C44" s="54">
        <f>C45+C46</f>
        <v>0</v>
      </c>
      <c r="D44" s="41" t="str">
        <f t="shared" si="2"/>
        <v>   </v>
      </c>
      <c r="E44" s="44">
        <f t="shared" si="3"/>
        <v>0</v>
      </c>
    </row>
    <row r="45" spans="1:5" s="8" customFormat="1" ht="15">
      <c r="A45" s="40" t="s">
        <v>143</v>
      </c>
      <c r="B45" s="54">
        <v>0</v>
      </c>
      <c r="C45" s="55">
        <v>0</v>
      </c>
      <c r="D45" s="41" t="str">
        <f t="shared" si="2"/>
        <v>   </v>
      </c>
      <c r="E45" s="44">
        <f t="shared" si="3"/>
        <v>0</v>
      </c>
    </row>
    <row r="46" spans="1:5" s="8" customFormat="1" ht="15">
      <c r="A46" s="40" t="s">
        <v>144</v>
      </c>
      <c r="B46" s="54">
        <v>0</v>
      </c>
      <c r="C46" s="55">
        <v>0</v>
      </c>
      <c r="D46" s="41" t="str">
        <f t="shared" si="2"/>
        <v>   </v>
      </c>
      <c r="E46" s="44">
        <f t="shared" si="3"/>
        <v>0</v>
      </c>
    </row>
    <row r="47" spans="1:5" s="8" customFormat="1" ht="15">
      <c r="A47" s="40" t="s">
        <v>156</v>
      </c>
      <c r="B47" s="54">
        <v>0</v>
      </c>
      <c r="C47" s="55">
        <v>0</v>
      </c>
      <c r="D47" s="41" t="str">
        <f t="shared" si="2"/>
        <v>   </v>
      </c>
      <c r="E47" s="44">
        <f t="shared" si="3"/>
        <v>0</v>
      </c>
    </row>
    <row r="48" spans="1:5" s="8" customFormat="1" ht="30">
      <c r="A48" s="40" t="s">
        <v>161</v>
      </c>
      <c r="B48" s="54">
        <v>0</v>
      </c>
      <c r="C48" s="55">
        <v>0</v>
      </c>
      <c r="D48" s="41" t="str">
        <f>IF(B48=0,"   ",C48/B48)</f>
        <v>   </v>
      </c>
      <c r="E48" s="44">
        <f>C48-B48</f>
        <v>0</v>
      </c>
    </row>
    <row r="49" spans="1:5" s="8" customFormat="1" ht="15">
      <c r="A49" s="40" t="s">
        <v>105</v>
      </c>
      <c r="B49" s="54">
        <f>B50+B51+B52+B53+B54+B55</f>
        <v>13481800</v>
      </c>
      <c r="C49" s="54">
        <f>C50+C51+C52+C53+C54+C55</f>
        <v>0</v>
      </c>
      <c r="D49" s="41">
        <f aca="true" t="shared" si="4" ref="D49:D55">IF(B49=0,"   ",C49/B49)</f>
        <v>0</v>
      </c>
      <c r="E49" s="44">
        <f aca="true" t="shared" si="5" ref="E49:E55">C49-B49</f>
        <v>-13481800</v>
      </c>
    </row>
    <row r="50" spans="1:5" s="8" customFormat="1" ht="15">
      <c r="A50" s="40" t="s">
        <v>108</v>
      </c>
      <c r="B50" s="54">
        <v>11503400</v>
      </c>
      <c r="C50" s="55">
        <v>0</v>
      </c>
      <c r="D50" s="41">
        <f t="shared" si="4"/>
        <v>0</v>
      </c>
      <c r="E50" s="44">
        <f t="shared" si="5"/>
        <v>-11503400</v>
      </c>
    </row>
    <row r="51" spans="1:5" s="8" customFormat="1" ht="30">
      <c r="A51" s="40" t="s">
        <v>109</v>
      </c>
      <c r="B51" s="54">
        <v>1978400</v>
      </c>
      <c r="C51" s="55">
        <v>0</v>
      </c>
      <c r="D51" s="41">
        <f t="shared" si="4"/>
        <v>0</v>
      </c>
      <c r="E51" s="44">
        <f t="shared" si="5"/>
        <v>-1978400</v>
      </c>
    </row>
    <row r="52" spans="1:5" s="8" customFormat="1" ht="15">
      <c r="A52" s="40" t="s">
        <v>110</v>
      </c>
      <c r="B52" s="54">
        <v>0</v>
      </c>
      <c r="C52" s="55">
        <v>0</v>
      </c>
      <c r="D52" s="41" t="str">
        <f t="shared" si="4"/>
        <v>   </v>
      </c>
      <c r="E52" s="44">
        <f t="shared" si="5"/>
        <v>0</v>
      </c>
    </row>
    <row r="53" spans="1:5" s="8" customFormat="1" ht="15">
      <c r="A53" s="40" t="s">
        <v>134</v>
      </c>
      <c r="B53" s="54">
        <v>0</v>
      </c>
      <c r="C53" s="55">
        <v>0</v>
      </c>
      <c r="D53" s="41" t="str">
        <f t="shared" si="4"/>
        <v>   </v>
      </c>
      <c r="E53" s="44">
        <f t="shared" si="5"/>
        <v>0</v>
      </c>
    </row>
    <row r="54" spans="1:5" s="8" customFormat="1" ht="15">
      <c r="A54" s="40" t="s">
        <v>141</v>
      </c>
      <c r="B54" s="54">
        <v>0</v>
      </c>
      <c r="C54" s="55">
        <v>0</v>
      </c>
      <c r="D54" s="41" t="str">
        <f t="shared" si="4"/>
        <v>   </v>
      </c>
      <c r="E54" s="44">
        <f t="shared" si="5"/>
        <v>0</v>
      </c>
    </row>
    <row r="55" spans="1:5" s="8" customFormat="1" ht="15">
      <c r="A55" s="40" t="s">
        <v>152</v>
      </c>
      <c r="B55" s="54">
        <v>0</v>
      </c>
      <c r="C55" s="55">
        <v>0</v>
      </c>
      <c r="D55" s="41" t="str">
        <f t="shared" si="4"/>
        <v>   </v>
      </c>
      <c r="E55" s="44">
        <f t="shared" si="5"/>
        <v>0</v>
      </c>
    </row>
    <row r="56" spans="1:5" s="8" customFormat="1" ht="15">
      <c r="A56" s="40" t="s">
        <v>22</v>
      </c>
      <c r="B56" s="54">
        <f>B57+B59+B60+B61+B62+B70+B72+B74+B58+B73</f>
        <v>99489400</v>
      </c>
      <c r="C56" s="54">
        <f>C57+C59+C60+C61+C62+C70+C72+C74+C58+C73</f>
        <v>8186300</v>
      </c>
      <c r="D56" s="41">
        <f>IF(B56=0,"   ",C56/B56)</f>
        <v>0.08228313770110182</v>
      </c>
      <c r="E56" s="44">
        <f t="shared" si="1"/>
        <v>-91303100</v>
      </c>
    </row>
    <row r="57" spans="1:5" s="8" customFormat="1" ht="15">
      <c r="A57" s="40" t="s">
        <v>111</v>
      </c>
      <c r="B57" s="54">
        <v>1040600</v>
      </c>
      <c r="C57" s="55">
        <v>260000</v>
      </c>
      <c r="D57" s="41">
        <f aca="true" t="shared" si="6" ref="D57:D68">IF(B57=0,"   ",C57/B57)</f>
        <v>0.24985585239285027</v>
      </c>
      <c r="E57" s="44">
        <f aca="true" t="shared" si="7" ref="E57:E68">C57-B57</f>
        <v>-780600</v>
      </c>
    </row>
    <row r="58" spans="1:5" s="8" customFormat="1" ht="15">
      <c r="A58" s="40" t="s">
        <v>135</v>
      </c>
      <c r="B58" s="54">
        <v>15800</v>
      </c>
      <c r="C58" s="55">
        <v>0</v>
      </c>
      <c r="D58" s="41">
        <f>IF(B58=0,"   ",C58/B58)</f>
        <v>0</v>
      </c>
      <c r="E58" s="44">
        <f>C58-B58</f>
        <v>-15800</v>
      </c>
    </row>
    <row r="59" spans="1:5" s="8" customFormat="1" ht="15">
      <c r="A59" s="40" t="s">
        <v>112</v>
      </c>
      <c r="B59" s="54">
        <v>854900</v>
      </c>
      <c r="C59" s="55">
        <v>71200</v>
      </c>
      <c r="D59" s="41">
        <f t="shared" si="6"/>
        <v>0.08328459468943736</v>
      </c>
      <c r="E59" s="44">
        <f t="shared" si="7"/>
        <v>-783700</v>
      </c>
    </row>
    <row r="60" spans="1:5" s="8" customFormat="1" ht="15">
      <c r="A60" s="40" t="s">
        <v>113</v>
      </c>
      <c r="B60" s="54">
        <v>106900</v>
      </c>
      <c r="C60" s="55">
        <v>0</v>
      </c>
      <c r="D60" s="41">
        <f t="shared" si="6"/>
        <v>0</v>
      </c>
      <c r="E60" s="44">
        <f t="shared" si="7"/>
        <v>-106900</v>
      </c>
    </row>
    <row r="61" spans="1:5" s="8" customFormat="1" ht="15">
      <c r="A61" s="40" t="s">
        <v>114</v>
      </c>
      <c r="B61" s="54">
        <v>1939000</v>
      </c>
      <c r="C61" s="55">
        <v>0</v>
      </c>
      <c r="D61" s="41">
        <f t="shared" si="6"/>
        <v>0</v>
      </c>
      <c r="E61" s="44">
        <f t="shared" si="7"/>
        <v>-1939000</v>
      </c>
    </row>
    <row r="62" spans="1:5" s="8" customFormat="1" ht="15">
      <c r="A62" s="40" t="s">
        <v>120</v>
      </c>
      <c r="B62" s="54">
        <f>B63+B66+B67+B68+B69</f>
        <v>92975100</v>
      </c>
      <c r="C62" s="54">
        <f>C63+C66+C67+C68+C69</f>
        <v>7605000</v>
      </c>
      <c r="D62" s="41">
        <f t="shared" si="6"/>
        <v>0.08179609379285421</v>
      </c>
      <c r="E62" s="44">
        <f t="shared" si="7"/>
        <v>-85370100</v>
      </c>
    </row>
    <row r="63" spans="1:5" s="8" customFormat="1" ht="15">
      <c r="A63" s="40" t="s">
        <v>121</v>
      </c>
      <c r="B63" s="54">
        <f>SUM(B64:B65)</f>
        <v>18392300</v>
      </c>
      <c r="C63" s="54">
        <f>SUM(C64:C65)</f>
        <v>1440700</v>
      </c>
      <c r="D63" s="41">
        <f t="shared" si="6"/>
        <v>0.0783316931542004</v>
      </c>
      <c r="E63" s="44">
        <f t="shared" si="7"/>
        <v>-16951600</v>
      </c>
    </row>
    <row r="64" spans="1:5" s="8" customFormat="1" ht="15">
      <c r="A64" s="40" t="s">
        <v>125</v>
      </c>
      <c r="B64" s="54">
        <v>114200</v>
      </c>
      <c r="C64" s="55">
        <v>28550</v>
      </c>
      <c r="D64" s="41">
        <f t="shared" si="6"/>
        <v>0.25</v>
      </c>
      <c r="E64" s="44">
        <f t="shared" si="7"/>
        <v>-85650</v>
      </c>
    </row>
    <row r="65" spans="1:5" s="8" customFormat="1" ht="15">
      <c r="A65" s="40" t="s">
        <v>126</v>
      </c>
      <c r="B65" s="54">
        <v>18278100</v>
      </c>
      <c r="C65" s="55">
        <v>1412150</v>
      </c>
      <c r="D65" s="41">
        <f t="shared" si="6"/>
        <v>0.07725912430723106</v>
      </c>
      <c r="E65" s="44">
        <f t="shared" si="7"/>
        <v>-16865950</v>
      </c>
    </row>
    <row r="66" spans="1:5" s="8" customFormat="1" ht="15">
      <c r="A66" s="40" t="s">
        <v>122</v>
      </c>
      <c r="B66" s="54">
        <v>74340200</v>
      </c>
      <c r="C66" s="55">
        <v>6104800</v>
      </c>
      <c r="D66" s="41">
        <f t="shared" si="6"/>
        <v>0.08211976830839841</v>
      </c>
      <c r="E66" s="44">
        <f t="shared" si="7"/>
        <v>-68235400</v>
      </c>
    </row>
    <row r="67" spans="1:5" s="8" customFormat="1" ht="15">
      <c r="A67" s="40" t="s">
        <v>123</v>
      </c>
      <c r="B67" s="54">
        <v>237900</v>
      </c>
      <c r="C67" s="55">
        <v>59500</v>
      </c>
      <c r="D67" s="41">
        <f t="shared" si="6"/>
        <v>0.25010508617065996</v>
      </c>
      <c r="E67" s="44">
        <f t="shared" si="7"/>
        <v>-178400</v>
      </c>
    </row>
    <row r="68" spans="1:5" s="8" customFormat="1" ht="15">
      <c r="A68" s="40" t="s">
        <v>127</v>
      </c>
      <c r="B68" s="54">
        <v>3400</v>
      </c>
      <c r="C68" s="55">
        <v>0</v>
      </c>
      <c r="D68" s="41">
        <f t="shared" si="6"/>
        <v>0</v>
      </c>
      <c r="E68" s="44">
        <f t="shared" si="7"/>
        <v>-3400</v>
      </c>
    </row>
    <row r="69" spans="1:5" s="8" customFormat="1" ht="15">
      <c r="A69" s="40" t="s">
        <v>124</v>
      </c>
      <c r="B69" s="54">
        <v>1300</v>
      </c>
      <c r="C69" s="55">
        <v>0</v>
      </c>
      <c r="D69" s="41">
        <f aca="true" t="shared" si="8" ref="D69:D75">IF(B69=0,"   ",C69/B69)</f>
        <v>0</v>
      </c>
      <c r="E69" s="44">
        <f aca="true" t="shared" si="9" ref="E69:E75">C69-B69</f>
        <v>-1300</v>
      </c>
    </row>
    <row r="70" spans="1:5" s="8" customFormat="1" ht="15">
      <c r="A70" s="40" t="s">
        <v>115</v>
      </c>
      <c r="B70" s="54">
        <f>B71</f>
        <v>742500</v>
      </c>
      <c r="C70" s="54">
        <f>C71</f>
        <v>0</v>
      </c>
      <c r="D70" s="41">
        <f t="shared" si="8"/>
        <v>0</v>
      </c>
      <c r="E70" s="44">
        <f t="shared" si="9"/>
        <v>-742500</v>
      </c>
    </row>
    <row r="71" spans="1:5" s="8" customFormat="1" ht="15">
      <c r="A71" s="40" t="s">
        <v>116</v>
      </c>
      <c r="B71" s="54">
        <v>742500</v>
      </c>
      <c r="C71" s="55">
        <v>0</v>
      </c>
      <c r="D71" s="41">
        <f t="shared" si="8"/>
        <v>0</v>
      </c>
      <c r="E71" s="44">
        <f t="shared" si="9"/>
        <v>-742500</v>
      </c>
    </row>
    <row r="72" spans="1:5" s="8" customFormat="1" ht="15">
      <c r="A72" s="40" t="s">
        <v>117</v>
      </c>
      <c r="B72" s="54">
        <v>762400</v>
      </c>
      <c r="C72" s="55">
        <v>190600</v>
      </c>
      <c r="D72" s="41">
        <f t="shared" si="8"/>
        <v>0.25</v>
      </c>
      <c r="E72" s="44">
        <f t="shared" si="9"/>
        <v>-571800</v>
      </c>
    </row>
    <row r="73" spans="1:5" s="8" customFormat="1" ht="15">
      <c r="A73" s="40" t="s">
        <v>158</v>
      </c>
      <c r="B73" s="54">
        <v>814300</v>
      </c>
      <c r="C73" s="55">
        <v>0</v>
      </c>
      <c r="D73" s="41">
        <f t="shared" si="8"/>
        <v>0</v>
      </c>
      <c r="E73" s="44">
        <f t="shared" si="9"/>
        <v>-814300</v>
      </c>
    </row>
    <row r="74" spans="1:5" s="8" customFormat="1" ht="15">
      <c r="A74" s="40" t="s">
        <v>118</v>
      </c>
      <c r="B74" s="54">
        <f>B75</f>
        <v>237900</v>
      </c>
      <c r="C74" s="54">
        <f>C75</f>
        <v>59500</v>
      </c>
      <c r="D74" s="41">
        <f t="shared" si="8"/>
        <v>0.25010508617065996</v>
      </c>
      <c r="E74" s="44">
        <f t="shared" si="9"/>
        <v>-178400</v>
      </c>
    </row>
    <row r="75" spans="1:5" s="8" customFormat="1" ht="15">
      <c r="A75" s="40" t="s">
        <v>119</v>
      </c>
      <c r="B75" s="54">
        <v>237900</v>
      </c>
      <c r="C75" s="55">
        <v>59500</v>
      </c>
      <c r="D75" s="41">
        <f t="shared" si="8"/>
        <v>0.25010508617065996</v>
      </c>
      <c r="E75" s="44">
        <f t="shared" si="9"/>
        <v>-178400</v>
      </c>
    </row>
    <row r="76" spans="1:5" s="8" customFormat="1" ht="15">
      <c r="A76" s="40" t="s">
        <v>49</v>
      </c>
      <c r="B76" s="54">
        <f>SUM(B77:B81)</f>
        <v>307100</v>
      </c>
      <c r="C76" s="54">
        <f>SUM(C77:C81)</f>
        <v>0</v>
      </c>
      <c r="D76" s="41">
        <f aca="true" t="shared" si="10" ref="D76:D102">IF(B76=0,"   ",C76/B76)</f>
        <v>0</v>
      </c>
      <c r="E76" s="44">
        <f t="shared" si="1"/>
        <v>-307100</v>
      </c>
    </row>
    <row r="77" spans="1:5" s="8" customFormat="1" ht="15">
      <c r="A77" s="40" t="s">
        <v>128</v>
      </c>
      <c r="B77" s="54">
        <v>254300</v>
      </c>
      <c r="C77" s="55">
        <v>0</v>
      </c>
      <c r="D77" s="41">
        <f t="shared" si="10"/>
        <v>0</v>
      </c>
      <c r="E77" s="44">
        <f>C77-B77</f>
        <v>-254300</v>
      </c>
    </row>
    <row r="78" spans="1:5" s="8" customFormat="1" ht="15">
      <c r="A78" s="40" t="s">
        <v>129</v>
      </c>
      <c r="B78" s="54">
        <v>52800</v>
      </c>
      <c r="C78" s="55">
        <v>0</v>
      </c>
      <c r="D78" s="41">
        <f t="shared" si="10"/>
        <v>0</v>
      </c>
      <c r="E78" s="44">
        <f>C78-B78</f>
        <v>-52800</v>
      </c>
    </row>
    <row r="79" spans="1:5" s="8" customFormat="1" ht="15">
      <c r="A79" s="40" t="s">
        <v>136</v>
      </c>
      <c r="B79" s="54">
        <v>0</v>
      </c>
      <c r="C79" s="55">
        <v>0</v>
      </c>
      <c r="D79" s="41" t="str">
        <f t="shared" si="10"/>
        <v>   </v>
      </c>
      <c r="E79" s="44">
        <f t="shared" si="1"/>
        <v>0</v>
      </c>
    </row>
    <row r="80" spans="1:5" s="8" customFormat="1" ht="15">
      <c r="A80" s="40" t="s">
        <v>146</v>
      </c>
      <c r="B80" s="54">
        <v>0</v>
      </c>
      <c r="C80" s="55">
        <v>0</v>
      </c>
      <c r="D80" s="41" t="str">
        <f t="shared" si="10"/>
        <v>   </v>
      </c>
      <c r="E80" s="44">
        <f t="shared" si="1"/>
        <v>0</v>
      </c>
    </row>
    <row r="81" spans="1:5" s="8" customFormat="1" ht="15">
      <c r="A81" s="40" t="s">
        <v>159</v>
      </c>
      <c r="B81" s="54">
        <v>0</v>
      </c>
      <c r="C81" s="55">
        <v>0</v>
      </c>
      <c r="D81" s="41" t="str">
        <f t="shared" si="10"/>
        <v>   </v>
      </c>
      <c r="E81" s="44">
        <f t="shared" si="1"/>
        <v>0</v>
      </c>
    </row>
    <row r="82" spans="1:5" s="8" customFormat="1" ht="14.25">
      <c r="A82" s="61" t="s">
        <v>5</v>
      </c>
      <c r="B82" s="57">
        <f>SUM(B30,B31)</f>
        <v>189574100</v>
      </c>
      <c r="C82" s="57">
        <f>SUM(C30,C31)</f>
        <v>11014493.09</v>
      </c>
      <c r="D82" s="43">
        <f t="shared" si="10"/>
        <v>0.05810125481276187</v>
      </c>
      <c r="E82" s="45">
        <f t="shared" si="1"/>
        <v>-178559606.91</v>
      </c>
    </row>
    <row r="83" spans="1:5" s="10" customFormat="1" ht="15">
      <c r="A83" s="23" t="s">
        <v>6</v>
      </c>
      <c r="B83" s="58"/>
      <c r="C83" s="59"/>
      <c r="D83" s="41" t="str">
        <f t="shared" si="10"/>
        <v>   </v>
      </c>
      <c r="E83" s="42"/>
    </row>
    <row r="84" spans="1:5" s="8" customFormat="1" ht="15">
      <c r="A84" s="40" t="s">
        <v>24</v>
      </c>
      <c r="B84" s="54">
        <f>B85+B97+B99+B100+B101+B95</f>
        <v>16757700</v>
      </c>
      <c r="C84" s="54">
        <f>C85+C97+C99+C100+C101+C95</f>
        <v>790347.27</v>
      </c>
      <c r="D84" s="41">
        <f t="shared" si="10"/>
        <v>0.04716323063427559</v>
      </c>
      <c r="E84" s="44">
        <f t="shared" si="1"/>
        <v>-15967352.73</v>
      </c>
    </row>
    <row r="85" spans="1:5" s="8" customFormat="1" ht="15">
      <c r="A85" s="40" t="s">
        <v>25</v>
      </c>
      <c r="B85" s="54">
        <v>11752800</v>
      </c>
      <c r="C85" s="55">
        <v>623548.97</v>
      </c>
      <c r="D85" s="41">
        <f t="shared" si="10"/>
        <v>0.053055354468722345</v>
      </c>
      <c r="E85" s="44">
        <f t="shared" si="1"/>
        <v>-11129251.03</v>
      </c>
    </row>
    <row r="86" spans="1:5" s="8" customFormat="1" ht="15">
      <c r="A86" s="40" t="s">
        <v>7</v>
      </c>
      <c r="B86" s="54">
        <v>7000812</v>
      </c>
      <c r="C86" s="55">
        <v>451453.64</v>
      </c>
      <c r="D86" s="41">
        <f t="shared" si="10"/>
        <v>0.0644858967788308</v>
      </c>
      <c r="E86" s="44">
        <f t="shared" si="1"/>
        <v>-6549358.36</v>
      </c>
    </row>
    <row r="87" spans="1:5" s="8" customFormat="1" ht="15">
      <c r="A87" s="40" t="s">
        <v>55</v>
      </c>
      <c r="B87" s="54">
        <v>3400</v>
      </c>
      <c r="C87" s="54">
        <v>0</v>
      </c>
      <c r="D87" s="41">
        <f t="shared" si="10"/>
        <v>0</v>
      </c>
      <c r="E87" s="44">
        <f t="shared" si="1"/>
        <v>-3400</v>
      </c>
    </row>
    <row r="88" spans="1:5" s="8" customFormat="1" ht="15">
      <c r="A88" s="40" t="s">
        <v>56</v>
      </c>
      <c r="B88" s="54">
        <v>237900</v>
      </c>
      <c r="C88" s="54">
        <v>0</v>
      </c>
      <c r="D88" s="41">
        <f t="shared" si="10"/>
        <v>0</v>
      </c>
      <c r="E88" s="44">
        <f t="shared" si="1"/>
        <v>-237900</v>
      </c>
    </row>
    <row r="89" spans="1:5" s="8" customFormat="1" ht="15">
      <c r="A89" s="40" t="s">
        <v>57</v>
      </c>
      <c r="B89" s="54">
        <v>172700</v>
      </c>
      <c r="C89" s="54">
        <v>0</v>
      </c>
      <c r="D89" s="41">
        <f t="shared" si="10"/>
        <v>0</v>
      </c>
      <c r="E89" s="44">
        <f>C89-B89</f>
        <v>-172700</v>
      </c>
    </row>
    <row r="90" spans="1:5" s="8" customFormat="1" ht="15">
      <c r="A90" s="40" t="s">
        <v>58</v>
      </c>
      <c r="B90" s="54">
        <v>237900</v>
      </c>
      <c r="C90" s="55">
        <v>0</v>
      </c>
      <c r="D90" s="41">
        <f t="shared" si="10"/>
        <v>0</v>
      </c>
      <c r="E90" s="44">
        <f t="shared" si="1"/>
        <v>-237900</v>
      </c>
    </row>
    <row r="91" spans="1:5" s="8" customFormat="1" ht="15">
      <c r="A91" s="40" t="s">
        <v>57</v>
      </c>
      <c r="B91" s="54">
        <v>172700</v>
      </c>
      <c r="C91" s="55">
        <v>0</v>
      </c>
      <c r="D91" s="41">
        <f t="shared" si="10"/>
        <v>0</v>
      </c>
      <c r="E91" s="44">
        <f t="shared" si="1"/>
        <v>-172700</v>
      </c>
    </row>
    <row r="92" spans="1:5" s="8" customFormat="1" ht="15">
      <c r="A92" s="40" t="s">
        <v>131</v>
      </c>
      <c r="B92" s="54">
        <v>600</v>
      </c>
      <c r="C92" s="55">
        <v>0</v>
      </c>
      <c r="D92" s="41">
        <f t="shared" si="10"/>
        <v>0</v>
      </c>
      <c r="E92" s="44">
        <f>C92-B92</f>
        <v>-600</v>
      </c>
    </row>
    <row r="93" spans="1:5" s="8" customFormat="1" ht="15">
      <c r="A93" s="40" t="s">
        <v>59</v>
      </c>
      <c r="B93" s="54">
        <v>1300</v>
      </c>
      <c r="C93" s="55">
        <v>0</v>
      </c>
      <c r="D93" s="41">
        <f t="shared" si="10"/>
        <v>0</v>
      </c>
      <c r="E93" s="44">
        <f t="shared" si="1"/>
        <v>-1300</v>
      </c>
    </row>
    <row r="94" spans="1:5" s="8" customFormat="1" ht="15">
      <c r="A94" s="40" t="s">
        <v>169</v>
      </c>
      <c r="B94" s="54">
        <v>175000</v>
      </c>
      <c r="C94" s="55">
        <v>0</v>
      </c>
      <c r="D94" s="41">
        <f t="shared" si="10"/>
        <v>0</v>
      </c>
      <c r="E94" s="44">
        <f t="shared" si="1"/>
        <v>-175000</v>
      </c>
    </row>
    <row r="95" spans="1:5" s="8" customFormat="1" ht="15">
      <c r="A95" s="40" t="s">
        <v>137</v>
      </c>
      <c r="B95" s="54">
        <f>B96</f>
        <v>15800</v>
      </c>
      <c r="C95" s="54">
        <f>C96</f>
        <v>0</v>
      </c>
      <c r="D95" s="41">
        <f t="shared" si="10"/>
        <v>0</v>
      </c>
      <c r="E95" s="44">
        <f>C95-B95</f>
        <v>-15800</v>
      </c>
    </row>
    <row r="96" spans="1:5" s="8" customFormat="1" ht="15">
      <c r="A96" s="40" t="s">
        <v>138</v>
      </c>
      <c r="B96" s="54">
        <v>15800</v>
      </c>
      <c r="C96" s="54">
        <v>0</v>
      </c>
      <c r="D96" s="41">
        <f t="shared" si="10"/>
        <v>0</v>
      </c>
      <c r="E96" s="44">
        <f>C96-B96</f>
        <v>-15800</v>
      </c>
    </row>
    <row r="97" spans="1:5" s="8" customFormat="1" ht="15">
      <c r="A97" s="40" t="s">
        <v>38</v>
      </c>
      <c r="B97" s="54">
        <v>2868900</v>
      </c>
      <c r="C97" s="55">
        <v>119907.49</v>
      </c>
      <c r="D97" s="41">
        <f t="shared" si="10"/>
        <v>0.04179563247237617</v>
      </c>
      <c r="E97" s="44">
        <f t="shared" si="1"/>
        <v>-2748992.51</v>
      </c>
    </row>
    <row r="98" spans="1:5" s="8" customFormat="1" ht="15">
      <c r="A98" s="40" t="s">
        <v>7</v>
      </c>
      <c r="B98" s="54">
        <v>1894086</v>
      </c>
      <c r="C98" s="55">
        <v>110846</v>
      </c>
      <c r="D98" s="41">
        <f t="shared" si="10"/>
        <v>0.058522157916799974</v>
      </c>
      <c r="E98" s="44">
        <f>C98-B98</f>
        <v>-1783240</v>
      </c>
    </row>
    <row r="99" spans="1:5" s="8" customFormat="1" ht="15">
      <c r="A99" s="40" t="s">
        <v>53</v>
      </c>
      <c r="B99" s="54">
        <v>0</v>
      </c>
      <c r="C99" s="55">
        <v>0</v>
      </c>
      <c r="D99" s="41" t="str">
        <f t="shared" si="10"/>
        <v>   </v>
      </c>
      <c r="E99" s="44">
        <f t="shared" si="1"/>
        <v>0</v>
      </c>
    </row>
    <row r="100" spans="1:5" s="8" customFormat="1" ht="15">
      <c r="A100" s="40" t="s">
        <v>26</v>
      </c>
      <c r="B100" s="54">
        <v>745000</v>
      </c>
      <c r="C100" s="55">
        <v>0</v>
      </c>
      <c r="D100" s="41">
        <f t="shared" si="10"/>
        <v>0</v>
      </c>
      <c r="E100" s="44">
        <f t="shared" si="1"/>
        <v>-745000</v>
      </c>
    </row>
    <row r="101" spans="1:5" s="8" customFormat="1" ht="15">
      <c r="A101" s="40" t="s">
        <v>35</v>
      </c>
      <c r="B101" s="54">
        <f>B102+B103+B105+B107+B108+B109+B110</f>
        <v>1375200</v>
      </c>
      <c r="C101" s="54">
        <f>C102+C103+C105+C107+C108+C109+C110</f>
        <v>46890.81</v>
      </c>
      <c r="D101" s="52">
        <f t="shared" si="10"/>
        <v>0.034097447643979054</v>
      </c>
      <c r="E101" s="44">
        <f t="shared" si="1"/>
        <v>-1328309.19</v>
      </c>
    </row>
    <row r="102" spans="1:5" s="8" customFormat="1" ht="15">
      <c r="A102" s="40" t="s">
        <v>170</v>
      </c>
      <c r="B102" s="54"/>
      <c r="C102" s="55"/>
      <c r="D102" s="41" t="str">
        <f t="shared" si="10"/>
        <v>   </v>
      </c>
      <c r="E102" s="44">
        <f t="shared" si="1"/>
        <v>0</v>
      </c>
    </row>
    <row r="103" spans="1:5" s="8" customFormat="1" ht="15">
      <c r="A103" s="40" t="s">
        <v>88</v>
      </c>
      <c r="B103" s="54">
        <v>782400</v>
      </c>
      <c r="C103" s="55">
        <v>36391.81</v>
      </c>
      <c r="D103" s="41">
        <f aca="true" t="shared" si="11" ref="D103:D141">IF(B103=0,"   ",C103/B103)</f>
        <v>0.04651304959100204</v>
      </c>
      <c r="E103" s="44">
        <f t="shared" si="1"/>
        <v>-746008.19</v>
      </c>
    </row>
    <row r="104" spans="1:5" s="8" customFormat="1" ht="15">
      <c r="A104" s="40" t="s">
        <v>89</v>
      </c>
      <c r="B104" s="54">
        <v>566000</v>
      </c>
      <c r="C104" s="55">
        <v>24314</v>
      </c>
      <c r="D104" s="41">
        <f t="shared" si="11"/>
        <v>0.042957597173144874</v>
      </c>
      <c r="E104" s="44">
        <f>C104-B104</f>
        <v>-541686</v>
      </c>
    </row>
    <row r="105" spans="1:5" s="8" customFormat="1" ht="15">
      <c r="A105" s="40" t="s">
        <v>90</v>
      </c>
      <c r="B105" s="54">
        <v>172800</v>
      </c>
      <c r="C105" s="55">
        <v>10499</v>
      </c>
      <c r="D105" s="41">
        <f t="shared" si="11"/>
        <v>0.060758101851851855</v>
      </c>
      <c r="E105" s="44">
        <f t="shared" si="1"/>
        <v>-162301</v>
      </c>
    </row>
    <row r="106" spans="1:5" s="8" customFormat="1" ht="15">
      <c r="A106" s="40" t="s">
        <v>89</v>
      </c>
      <c r="B106" s="54">
        <v>121312</v>
      </c>
      <c r="C106" s="55">
        <v>6499</v>
      </c>
      <c r="D106" s="41">
        <f t="shared" si="11"/>
        <v>0.053572606172513845</v>
      </c>
      <c r="E106" s="44">
        <f t="shared" si="1"/>
        <v>-114813</v>
      </c>
    </row>
    <row r="107" spans="1:5" s="8" customFormat="1" ht="15">
      <c r="A107" s="40" t="s">
        <v>60</v>
      </c>
      <c r="B107" s="54">
        <v>105000</v>
      </c>
      <c r="C107" s="55">
        <v>0</v>
      </c>
      <c r="D107" s="41">
        <f t="shared" si="11"/>
        <v>0</v>
      </c>
      <c r="E107" s="44">
        <f t="shared" si="1"/>
        <v>-105000</v>
      </c>
    </row>
    <row r="108" spans="1:5" s="8" customFormat="1" ht="15">
      <c r="A108" s="40" t="s">
        <v>171</v>
      </c>
      <c r="B108" s="54">
        <v>315000</v>
      </c>
      <c r="C108" s="55">
        <v>0</v>
      </c>
      <c r="D108" s="41">
        <f t="shared" si="11"/>
        <v>0</v>
      </c>
      <c r="E108" s="44">
        <f t="shared" si="1"/>
        <v>-315000</v>
      </c>
    </row>
    <row r="109" spans="1:5" s="8" customFormat="1" ht="15">
      <c r="A109" s="40" t="s">
        <v>61</v>
      </c>
      <c r="B109" s="54">
        <v>0</v>
      </c>
      <c r="C109" s="55">
        <v>0</v>
      </c>
      <c r="D109" s="41" t="str">
        <f t="shared" si="11"/>
        <v>   </v>
      </c>
      <c r="E109" s="44">
        <f>C109-B109</f>
        <v>0</v>
      </c>
    </row>
    <row r="110" spans="1:5" s="8" customFormat="1" ht="15">
      <c r="A110" s="40" t="s">
        <v>62</v>
      </c>
      <c r="B110" s="54">
        <v>0</v>
      </c>
      <c r="C110" s="55">
        <v>0</v>
      </c>
      <c r="D110" s="41" t="str">
        <f t="shared" si="11"/>
        <v>   </v>
      </c>
      <c r="E110" s="44">
        <f t="shared" si="1"/>
        <v>0</v>
      </c>
    </row>
    <row r="111" spans="1:5" s="8" customFormat="1" ht="15.75" customHeight="1">
      <c r="A111" s="40" t="s">
        <v>64</v>
      </c>
      <c r="B111" s="54">
        <f>SUM(B112)</f>
        <v>854900</v>
      </c>
      <c r="C111" s="54">
        <f>SUM(C112)</f>
        <v>0</v>
      </c>
      <c r="D111" s="41">
        <f t="shared" si="11"/>
        <v>0</v>
      </c>
      <c r="E111" s="44">
        <f>C111-B111</f>
        <v>-854900</v>
      </c>
    </row>
    <row r="112" spans="1:5" s="8" customFormat="1" ht="15">
      <c r="A112" s="40" t="s">
        <v>65</v>
      </c>
      <c r="B112" s="54">
        <v>854900</v>
      </c>
      <c r="C112" s="55">
        <v>0</v>
      </c>
      <c r="D112" s="41">
        <f t="shared" si="11"/>
        <v>0</v>
      </c>
      <c r="E112" s="44">
        <f>C112-B112</f>
        <v>-854900</v>
      </c>
    </row>
    <row r="113" spans="1:5" s="8" customFormat="1" ht="15.75" customHeight="1">
      <c r="A113" s="40" t="s">
        <v>27</v>
      </c>
      <c r="B113" s="54">
        <f>SUM(B114:B116)</f>
        <v>1775100</v>
      </c>
      <c r="C113" s="54">
        <f>SUM(C114:C116)</f>
        <v>38577</v>
      </c>
      <c r="D113" s="41">
        <f t="shared" si="11"/>
        <v>0.021732296772012844</v>
      </c>
      <c r="E113" s="44">
        <f t="shared" si="1"/>
        <v>-1736523</v>
      </c>
    </row>
    <row r="114" spans="1:5" s="8" customFormat="1" ht="15">
      <c r="A114" s="40" t="s">
        <v>99</v>
      </c>
      <c r="B114" s="54">
        <v>1040600</v>
      </c>
      <c r="C114" s="55">
        <v>0</v>
      </c>
      <c r="D114" s="41">
        <f t="shared" si="11"/>
        <v>0</v>
      </c>
      <c r="E114" s="44">
        <f t="shared" si="1"/>
        <v>-1040600</v>
      </c>
    </row>
    <row r="115" spans="1:5" s="8" customFormat="1" ht="15">
      <c r="A115" s="40" t="s">
        <v>98</v>
      </c>
      <c r="B115" s="54">
        <v>45200</v>
      </c>
      <c r="C115" s="55">
        <v>0</v>
      </c>
      <c r="D115" s="41">
        <f t="shared" si="11"/>
        <v>0</v>
      </c>
      <c r="E115" s="44">
        <f t="shared" si="1"/>
        <v>-45200</v>
      </c>
    </row>
    <row r="116" spans="1:5" s="8" customFormat="1" ht="15">
      <c r="A116" s="40" t="s">
        <v>63</v>
      </c>
      <c r="B116" s="54">
        <v>689300</v>
      </c>
      <c r="C116" s="55">
        <v>38577</v>
      </c>
      <c r="D116" s="41">
        <f t="shared" si="11"/>
        <v>0.05596547221819237</v>
      </c>
      <c r="E116" s="44">
        <f t="shared" si="1"/>
        <v>-650723</v>
      </c>
    </row>
    <row r="117" spans="1:5" s="8" customFormat="1" ht="15">
      <c r="A117" s="40" t="s">
        <v>66</v>
      </c>
      <c r="B117" s="54">
        <v>524359</v>
      </c>
      <c r="C117" s="55">
        <v>19577</v>
      </c>
      <c r="D117" s="41">
        <f t="shared" si="11"/>
        <v>0.03733510819877221</v>
      </c>
      <c r="E117" s="44">
        <f>C117-B117</f>
        <v>-504782</v>
      </c>
    </row>
    <row r="118" spans="1:5" s="8" customFormat="1" ht="15">
      <c r="A118" s="40" t="s">
        <v>28</v>
      </c>
      <c r="B118" s="54">
        <f>B121+B123+B130+B129+B128+B119</f>
        <v>15229700</v>
      </c>
      <c r="C118" s="54">
        <f>C121+C123+C130+C129+C128+C119</f>
        <v>0</v>
      </c>
      <c r="D118" s="41">
        <f t="shared" si="11"/>
        <v>0</v>
      </c>
      <c r="E118" s="44">
        <f t="shared" si="1"/>
        <v>-15229700</v>
      </c>
    </row>
    <row r="119" spans="1:5" s="8" customFormat="1" ht="15">
      <c r="A119" s="60" t="s">
        <v>162</v>
      </c>
      <c r="B119" s="54">
        <f>B120</f>
        <v>64800</v>
      </c>
      <c r="C119" s="54">
        <f>C120</f>
        <v>0</v>
      </c>
      <c r="D119" s="41">
        <f>IF(B119=0,"   ",C119/B119)</f>
        <v>0</v>
      </c>
      <c r="E119" s="44">
        <f>C119-B119</f>
        <v>-64800</v>
      </c>
    </row>
    <row r="120" spans="1:5" s="8" customFormat="1" ht="15">
      <c r="A120" s="60" t="s">
        <v>163</v>
      </c>
      <c r="B120" s="54">
        <v>64800</v>
      </c>
      <c r="C120" s="54">
        <v>0</v>
      </c>
      <c r="D120" s="41">
        <f>IF(B120=0,"   ",C120/B120)</f>
        <v>0</v>
      </c>
      <c r="E120" s="44">
        <f>C120-B120</f>
        <v>-64800</v>
      </c>
    </row>
    <row r="121" spans="1:5" s="8" customFormat="1" ht="15">
      <c r="A121" s="60" t="s">
        <v>132</v>
      </c>
      <c r="B121" s="54">
        <f>B122</f>
        <v>300000</v>
      </c>
      <c r="C121" s="54">
        <f>C122</f>
        <v>0</v>
      </c>
      <c r="D121" s="41">
        <f t="shared" si="11"/>
        <v>0</v>
      </c>
      <c r="E121" s="44">
        <f>C121-B121</f>
        <v>-300000</v>
      </c>
    </row>
    <row r="122" spans="1:5" s="8" customFormat="1" ht="15">
      <c r="A122" s="60" t="s">
        <v>133</v>
      </c>
      <c r="B122" s="54">
        <v>300000</v>
      </c>
      <c r="C122" s="54">
        <v>0</v>
      </c>
      <c r="D122" s="41">
        <f t="shared" si="11"/>
        <v>0</v>
      </c>
      <c r="E122" s="44">
        <f>C122-B122</f>
        <v>-300000</v>
      </c>
    </row>
    <row r="123" spans="1:5" s="8" customFormat="1" ht="15">
      <c r="A123" s="40" t="s">
        <v>29</v>
      </c>
      <c r="B123" s="54">
        <f>B124+B127</f>
        <v>14759900</v>
      </c>
      <c r="C123" s="54">
        <f>SUM(C125:C126)</f>
        <v>0</v>
      </c>
      <c r="D123" s="41">
        <f t="shared" si="11"/>
        <v>0</v>
      </c>
      <c r="E123" s="44">
        <f t="shared" si="1"/>
        <v>-14759900</v>
      </c>
    </row>
    <row r="124" spans="1:5" s="8" customFormat="1" ht="15">
      <c r="A124" s="40" t="s">
        <v>172</v>
      </c>
      <c r="B124" s="54">
        <f>B125+B126</f>
        <v>12781500</v>
      </c>
      <c r="C124" s="54">
        <f>C125+C126</f>
        <v>0</v>
      </c>
      <c r="D124" s="41"/>
      <c r="E124" s="44"/>
    </row>
    <row r="125" spans="1:5" s="8" customFormat="1" ht="15">
      <c r="A125" s="66" t="s">
        <v>93</v>
      </c>
      <c r="B125" s="54">
        <v>11503400</v>
      </c>
      <c r="C125" s="54">
        <v>0</v>
      </c>
      <c r="D125" s="41">
        <f t="shared" si="11"/>
        <v>0</v>
      </c>
      <c r="E125" s="44">
        <f t="shared" si="1"/>
        <v>-11503400</v>
      </c>
    </row>
    <row r="126" spans="1:5" s="8" customFormat="1" ht="15">
      <c r="A126" s="66" t="s">
        <v>94</v>
      </c>
      <c r="B126" s="54">
        <v>1278100</v>
      </c>
      <c r="C126" s="54">
        <v>0</v>
      </c>
      <c r="D126" s="41">
        <f t="shared" si="11"/>
        <v>0</v>
      </c>
      <c r="E126" s="44">
        <f t="shared" si="1"/>
        <v>-1278100</v>
      </c>
    </row>
    <row r="127" spans="1:5" s="8" customFormat="1" ht="27" customHeight="1">
      <c r="A127" s="40" t="s">
        <v>68</v>
      </c>
      <c r="B127" s="54">
        <v>1978400</v>
      </c>
      <c r="C127" s="54">
        <v>0</v>
      </c>
      <c r="D127" s="41">
        <f t="shared" si="11"/>
        <v>0</v>
      </c>
      <c r="E127" s="44">
        <f t="shared" si="1"/>
        <v>-1978400</v>
      </c>
    </row>
    <row r="128" spans="1:5" s="8" customFormat="1" ht="15">
      <c r="A128" s="60" t="s">
        <v>157</v>
      </c>
      <c r="B128" s="54">
        <v>0</v>
      </c>
      <c r="C128" s="54">
        <v>0</v>
      </c>
      <c r="D128" s="41" t="str">
        <f t="shared" si="11"/>
        <v>   </v>
      </c>
      <c r="E128" s="44">
        <f>C128-B128</f>
        <v>0</v>
      </c>
    </row>
    <row r="129" spans="1:5" s="8" customFormat="1" ht="15">
      <c r="A129" s="60" t="s">
        <v>153</v>
      </c>
      <c r="B129" s="54">
        <v>0</v>
      </c>
      <c r="C129" s="54">
        <v>0</v>
      </c>
      <c r="D129" s="41" t="str">
        <f t="shared" si="11"/>
        <v>   </v>
      </c>
      <c r="E129" s="44">
        <f>C129-B129</f>
        <v>0</v>
      </c>
    </row>
    <row r="130" spans="1:5" s="8" customFormat="1" ht="15">
      <c r="A130" s="40" t="s">
        <v>51</v>
      </c>
      <c r="B130" s="54">
        <f>SUM(B131:B131)</f>
        <v>105000</v>
      </c>
      <c r="C130" s="54">
        <f>SUM(C131:C131)</f>
        <v>0</v>
      </c>
      <c r="D130" s="41">
        <f t="shared" si="11"/>
        <v>0</v>
      </c>
      <c r="E130" s="44">
        <f t="shared" si="1"/>
        <v>-105000</v>
      </c>
    </row>
    <row r="131" spans="1:5" s="8" customFormat="1" ht="15">
      <c r="A131" s="40" t="s">
        <v>67</v>
      </c>
      <c r="B131" s="54">
        <v>105000</v>
      </c>
      <c r="C131" s="54">
        <v>0</v>
      </c>
      <c r="D131" s="41">
        <f t="shared" si="11"/>
        <v>0</v>
      </c>
      <c r="E131" s="44">
        <f>C131-B131</f>
        <v>-105000</v>
      </c>
    </row>
    <row r="132" spans="1:5" s="8" customFormat="1" ht="15">
      <c r="A132" s="40" t="s">
        <v>8</v>
      </c>
      <c r="B132" s="54">
        <f>B133</f>
        <v>200000</v>
      </c>
      <c r="C132" s="54">
        <f>C133</f>
        <v>0</v>
      </c>
      <c r="D132" s="41">
        <f t="shared" si="11"/>
        <v>0</v>
      </c>
      <c r="E132" s="44">
        <f t="shared" si="1"/>
        <v>-200000</v>
      </c>
    </row>
    <row r="133" spans="1:5" s="8" customFormat="1" ht="15">
      <c r="A133" s="40" t="s">
        <v>130</v>
      </c>
      <c r="B133" s="54">
        <f>B134+B138</f>
        <v>200000</v>
      </c>
      <c r="C133" s="54">
        <f>C134+C138</f>
        <v>0</v>
      </c>
      <c r="D133" s="41">
        <f t="shared" si="11"/>
        <v>0</v>
      </c>
      <c r="E133" s="44">
        <f t="shared" si="1"/>
        <v>-200000</v>
      </c>
    </row>
    <row r="134" spans="1:5" s="8" customFormat="1" ht="15">
      <c r="A134" s="40" t="s">
        <v>147</v>
      </c>
      <c r="B134" s="54">
        <f>B135+B136+B137</f>
        <v>200000</v>
      </c>
      <c r="C134" s="54">
        <f>C135+C136+C137</f>
        <v>0</v>
      </c>
      <c r="D134" s="41">
        <f t="shared" si="11"/>
        <v>0</v>
      </c>
      <c r="E134" s="44">
        <f aca="true" t="shared" si="12" ref="E134:E141">C134-B134</f>
        <v>-200000</v>
      </c>
    </row>
    <row r="135" spans="1:5" s="8" customFormat="1" ht="15">
      <c r="A135" s="66" t="s">
        <v>148</v>
      </c>
      <c r="B135" s="54">
        <v>0</v>
      </c>
      <c r="C135" s="54">
        <v>0</v>
      </c>
      <c r="D135" s="41" t="str">
        <f t="shared" si="11"/>
        <v>   </v>
      </c>
      <c r="E135" s="44">
        <f t="shared" si="12"/>
        <v>0</v>
      </c>
    </row>
    <row r="136" spans="1:5" s="8" customFormat="1" ht="15">
      <c r="A136" s="66" t="s">
        <v>173</v>
      </c>
      <c r="B136" s="54">
        <v>0</v>
      </c>
      <c r="C136" s="54">
        <v>0</v>
      </c>
      <c r="D136" s="41" t="str">
        <f t="shared" si="11"/>
        <v>   </v>
      </c>
      <c r="E136" s="44">
        <f t="shared" si="12"/>
        <v>0</v>
      </c>
    </row>
    <row r="137" spans="1:5" s="8" customFormat="1" ht="15">
      <c r="A137" s="66" t="s">
        <v>150</v>
      </c>
      <c r="B137" s="54">
        <v>200000</v>
      </c>
      <c r="C137" s="54">
        <v>0</v>
      </c>
      <c r="D137" s="41">
        <f>IF(B137=0,"   ",C137/B137)</f>
        <v>0</v>
      </c>
      <c r="E137" s="44">
        <f>C137-B137</f>
        <v>-200000</v>
      </c>
    </row>
    <row r="138" spans="1:5" s="8" customFormat="1" ht="15">
      <c r="A138" s="40" t="s">
        <v>149</v>
      </c>
      <c r="B138" s="54">
        <f>B139+B140+B141</f>
        <v>0</v>
      </c>
      <c r="C138" s="54">
        <f>C139+C140+C141</f>
        <v>0</v>
      </c>
      <c r="D138" s="41" t="str">
        <f t="shared" si="11"/>
        <v>   </v>
      </c>
      <c r="E138" s="44">
        <f t="shared" si="12"/>
        <v>0</v>
      </c>
    </row>
    <row r="139" spans="1:5" s="8" customFormat="1" ht="15">
      <c r="A139" s="66" t="s">
        <v>148</v>
      </c>
      <c r="B139" s="54">
        <v>0</v>
      </c>
      <c r="C139" s="54">
        <v>0</v>
      </c>
      <c r="D139" s="41" t="str">
        <f t="shared" si="11"/>
        <v>   </v>
      </c>
      <c r="E139" s="44">
        <f t="shared" si="12"/>
        <v>0</v>
      </c>
    </row>
    <row r="140" spans="1:5" s="8" customFormat="1" ht="15">
      <c r="A140" s="66" t="s">
        <v>173</v>
      </c>
      <c r="B140" s="54">
        <v>0</v>
      </c>
      <c r="C140" s="54">
        <v>0</v>
      </c>
      <c r="D140" s="41" t="str">
        <f t="shared" si="11"/>
        <v>   </v>
      </c>
      <c r="E140" s="44">
        <f t="shared" si="12"/>
        <v>0</v>
      </c>
    </row>
    <row r="141" spans="1:5" s="8" customFormat="1" ht="15">
      <c r="A141" s="66" t="s">
        <v>150</v>
      </c>
      <c r="B141" s="54">
        <v>0</v>
      </c>
      <c r="C141" s="54">
        <v>0</v>
      </c>
      <c r="D141" s="41" t="str">
        <f t="shared" si="11"/>
        <v>   </v>
      </c>
      <c r="E141" s="44">
        <f t="shared" si="12"/>
        <v>0</v>
      </c>
    </row>
    <row r="142" spans="1:5" s="8" customFormat="1" ht="15">
      <c r="A142" s="40" t="s">
        <v>9</v>
      </c>
      <c r="B142" s="54">
        <f>B143+B146+B154+B155</f>
        <v>130229300</v>
      </c>
      <c r="C142" s="54">
        <f>C143+C146+C154+C155</f>
        <v>5334132.34</v>
      </c>
      <c r="D142" s="41">
        <f aca="true" t="shared" si="13" ref="D142:D149">IF(B142=0,"   ",C142/B142)</f>
        <v>0.040959540902085784</v>
      </c>
      <c r="E142" s="44">
        <f aca="true" t="shared" si="14" ref="E142:E149">C142-B142</f>
        <v>-124895167.66</v>
      </c>
    </row>
    <row r="143" spans="1:5" s="8" customFormat="1" ht="15">
      <c r="A143" s="40" t="s">
        <v>69</v>
      </c>
      <c r="B143" s="54">
        <f>B144+B145</f>
        <v>19096600</v>
      </c>
      <c r="C143" s="54">
        <f>C144+C145</f>
        <v>1279005.91</v>
      </c>
      <c r="D143" s="41">
        <f t="shared" si="13"/>
        <v>0.06697558256443555</v>
      </c>
      <c r="E143" s="44">
        <f t="shared" si="14"/>
        <v>-17817594.09</v>
      </c>
    </row>
    <row r="144" spans="1:5" s="8" customFormat="1" ht="15">
      <c r="A144" s="40" t="s">
        <v>174</v>
      </c>
      <c r="B144" s="54">
        <v>19024900</v>
      </c>
      <c r="C144" s="55">
        <v>1279005.91</v>
      </c>
      <c r="D144" s="41">
        <f>IF(B144=0,"   ",C144/B144)</f>
        <v>0.06722799646778695</v>
      </c>
      <c r="E144" s="44">
        <f>C144-B144</f>
        <v>-17745894.09</v>
      </c>
    </row>
    <row r="145" spans="1:5" s="8" customFormat="1" ht="15">
      <c r="A145" s="40" t="s">
        <v>175</v>
      </c>
      <c r="B145" s="54">
        <v>71700</v>
      </c>
      <c r="C145" s="54">
        <v>0</v>
      </c>
      <c r="D145" s="41">
        <f>IF(B145=0,"   ",C145/B145)</f>
        <v>0</v>
      </c>
      <c r="E145" s="44">
        <f>C145-B145</f>
        <v>-71700</v>
      </c>
    </row>
    <row r="146" spans="1:5" s="8" customFormat="1" ht="15">
      <c r="A146" s="40" t="s">
        <v>70</v>
      </c>
      <c r="B146" s="54">
        <f>B147+B149</f>
        <v>106025300</v>
      </c>
      <c r="C146" s="54">
        <f>C147+C149</f>
        <v>3986943.65</v>
      </c>
      <c r="D146" s="41">
        <f t="shared" si="13"/>
        <v>0.03760370072048841</v>
      </c>
      <c r="E146" s="44">
        <f t="shared" si="14"/>
        <v>-102038356.35</v>
      </c>
    </row>
    <row r="147" spans="1:5" s="8" customFormat="1" ht="15">
      <c r="A147" s="40" t="s">
        <v>174</v>
      </c>
      <c r="B147" s="54">
        <v>101899600</v>
      </c>
      <c r="C147" s="55">
        <v>3983383.65</v>
      </c>
      <c r="D147" s="41">
        <f t="shared" si="13"/>
        <v>0.039091258945079276</v>
      </c>
      <c r="E147" s="44">
        <f t="shared" si="14"/>
        <v>-97916216.35</v>
      </c>
    </row>
    <row r="148" spans="1:5" s="8" customFormat="1" ht="15">
      <c r="A148" s="66" t="s">
        <v>176</v>
      </c>
      <c r="B148" s="54">
        <v>74340200</v>
      </c>
      <c r="C148" s="54">
        <v>2936700</v>
      </c>
      <c r="D148" s="41">
        <f t="shared" si="13"/>
        <v>0.03950352568327769</v>
      </c>
      <c r="E148" s="44">
        <f t="shared" si="14"/>
        <v>-71403500</v>
      </c>
    </row>
    <row r="149" spans="1:5" s="8" customFormat="1" ht="15">
      <c r="A149" s="40" t="s">
        <v>177</v>
      </c>
      <c r="B149" s="54">
        <f>SUM(B150:B153)</f>
        <v>4125700</v>
      </c>
      <c r="C149" s="54">
        <f>SUM(C150:C153)</f>
        <v>3560</v>
      </c>
      <c r="D149" s="41">
        <f t="shared" si="13"/>
        <v>0.0008628838742516422</v>
      </c>
      <c r="E149" s="44">
        <f t="shared" si="14"/>
        <v>-4122140</v>
      </c>
    </row>
    <row r="150" spans="1:5" s="8" customFormat="1" ht="15">
      <c r="A150" s="40" t="s">
        <v>178</v>
      </c>
      <c r="B150" s="54">
        <v>372400</v>
      </c>
      <c r="C150" s="54">
        <v>3560</v>
      </c>
      <c r="D150" s="41">
        <f aca="true" t="shared" si="15" ref="D150:D156">IF(B150=0,"   ",C150/B150)</f>
        <v>0.009559613319011815</v>
      </c>
      <c r="E150" s="44">
        <f aca="true" t="shared" si="16" ref="E150:E156">C150-B150</f>
        <v>-368840</v>
      </c>
    </row>
    <row r="151" spans="1:5" s="8" customFormat="1" ht="15">
      <c r="A151" s="40" t="s">
        <v>179</v>
      </c>
      <c r="B151" s="54">
        <v>814300</v>
      </c>
      <c r="C151" s="55">
        <v>0</v>
      </c>
      <c r="D151" s="41">
        <f>IF(B151=0,"   ",C151/B151)</f>
        <v>0</v>
      </c>
      <c r="E151" s="44">
        <f>C151-B151</f>
        <v>-814300</v>
      </c>
    </row>
    <row r="152" spans="1:5" s="8" customFormat="1" ht="15">
      <c r="A152" s="40" t="s">
        <v>180</v>
      </c>
      <c r="B152" s="54">
        <v>1939000</v>
      </c>
      <c r="C152" s="54">
        <v>0</v>
      </c>
      <c r="D152" s="41">
        <f t="shared" si="15"/>
        <v>0</v>
      </c>
      <c r="E152" s="44">
        <f t="shared" si="16"/>
        <v>-1939000</v>
      </c>
    </row>
    <row r="153" spans="1:5" s="8" customFormat="1" ht="15">
      <c r="A153" s="40" t="s">
        <v>181</v>
      </c>
      <c r="B153" s="54">
        <v>1000000</v>
      </c>
      <c r="C153" s="54">
        <v>0</v>
      </c>
      <c r="D153" s="41">
        <f t="shared" si="15"/>
        <v>0</v>
      </c>
      <c r="E153" s="44">
        <f t="shared" si="16"/>
        <v>-1000000</v>
      </c>
    </row>
    <row r="154" spans="1:5" s="8" customFormat="1" ht="15">
      <c r="A154" s="40" t="s">
        <v>71</v>
      </c>
      <c r="B154" s="54">
        <v>1231400</v>
      </c>
      <c r="C154" s="54">
        <v>0</v>
      </c>
      <c r="D154" s="41">
        <f t="shared" si="15"/>
        <v>0</v>
      </c>
      <c r="E154" s="44">
        <f t="shared" si="16"/>
        <v>-1231400</v>
      </c>
    </row>
    <row r="155" spans="1:5" s="8" customFormat="1" ht="15">
      <c r="A155" s="40" t="s">
        <v>72</v>
      </c>
      <c r="B155" s="54">
        <v>3876000</v>
      </c>
      <c r="C155" s="54">
        <v>68182.78</v>
      </c>
      <c r="D155" s="41">
        <f t="shared" si="15"/>
        <v>0.017591016511867903</v>
      </c>
      <c r="E155" s="44">
        <f t="shared" si="16"/>
        <v>-3807817.22</v>
      </c>
    </row>
    <row r="156" spans="1:5" s="8" customFormat="1" ht="15">
      <c r="A156" s="40" t="s">
        <v>7</v>
      </c>
      <c r="B156" s="54">
        <v>1901560</v>
      </c>
      <c r="C156" s="55">
        <v>53516.13</v>
      </c>
      <c r="D156" s="41">
        <f t="shared" si="15"/>
        <v>0.028143277098803085</v>
      </c>
      <c r="E156" s="44">
        <f t="shared" si="16"/>
        <v>-1848043.87</v>
      </c>
    </row>
    <row r="157" spans="1:5" s="8" customFormat="1" ht="15">
      <c r="A157" s="40" t="s">
        <v>96</v>
      </c>
      <c r="B157" s="53">
        <f>SUM(B158,)</f>
        <v>1136600</v>
      </c>
      <c r="C157" s="53">
        <f>SUM(C158,)</f>
        <v>0</v>
      </c>
      <c r="D157" s="41">
        <f>IF(B157=0,"   ",C157/B157)</f>
        <v>0</v>
      </c>
      <c r="E157" s="44">
        <f>C157-B157</f>
        <v>-1136600</v>
      </c>
    </row>
    <row r="158" spans="1:5" s="8" customFormat="1" ht="13.5" customHeight="1">
      <c r="A158" s="40" t="s">
        <v>73</v>
      </c>
      <c r="B158" s="54">
        <f>B160+B159</f>
        <v>1136600</v>
      </c>
      <c r="C158" s="54">
        <f>C160+C159</f>
        <v>0</v>
      </c>
      <c r="D158" s="41">
        <f>IF(B158=0,"   ",C158/B158)</f>
        <v>0</v>
      </c>
      <c r="E158" s="44">
        <f>C158-B158</f>
        <v>-1136600</v>
      </c>
    </row>
    <row r="159" spans="1:5" s="8" customFormat="1" ht="15">
      <c r="A159" s="40" t="s">
        <v>174</v>
      </c>
      <c r="B159" s="54">
        <v>1083800</v>
      </c>
      <c r="C159" s="55">
        <v>0</v>
      </c>
      <c r="D159" s="41">
        <f>IF(B159=0,"   ",C159/B159)</f>
        <v>0</v>
      </c>
      <c r="E159" s="44">
        <f>C159-B159</f>
        <v>-1083800</v>
      </c>
    </row>
    <row r="160" spans="1:5" s="8" customFormat="1" ht="15" customHeight="1">
      <c r="A160" s="40" t="s">
        <v>182</v>
      </c>
      <c r="B160" s="54">
        <v>52800</v>
      </c>
      <c r="C160" s="54">
        <v>0</v>
      </c>
      <c r="D160" s="41">
        <f>IF(B160=0,"   ",C160/B160)</f>
        <v>0</v>
      </c>
      <c r="E160" s="44">
        <f>C160-B160</f>
        <v>-52800</v>
      </c>
    </row>
    <row r="161" spans="1:5" ht="13.5" customHeight="1">
      <c r="A161" s="40" t="s">
        <v>10</v>
      </c>
      <c r="B161" s="54">
        <f>SUM(B162,B163,B173,)</f>
        <v>3567000</v>
      </c>
      <c r="C161" s="54">
        <f>SUM(C162,C163,C173,)</f>
        <v>-1513</v>
      </c>
      <c r="D161" s="41">
        <f aca="true" t="shared" si="17" ref="D161:D180">IF(B161=0,"   ",C161/B161)</f>
        <v>-0.000424165965797589</v>
      </c>
      <c r="E161" s="44">
        <f aca="true" t="shared" si="18" ref="E161:E180">C161-B161</f>
        <v>-3568513</v>
      </c>
    </row>
    <row r="162" spans="1:5" ht="14.25" customHeight="1">
      <c r="A162" s="40" t="s">
        <v>74</v>
      </c>
      <c r="B162" s="54">
        <v>345100</v>
      </c>
      <c r="C162" s="55">
        <v>0</v>
      </c>
      <c r="D162" s="41">
        <f t="shared" si="17"/>
        <v>0</v>
      </c>
      <c r="E162" s="44">
        <f t="shared" si="18"/>
        <v>-345100</v>
      </c>
    </row>
    <row r="163" spans="1:5" s="8" customFormat="1" ht="13.5" customHeight="1">
      <c r="A163" s="40" t="s">
        <v>40</v>
      </c>
      <c r="B163" s="54">
        <f>SUM(B165:B170)</f>
        <v>1610700</v>
      </c>
      <c r="C163" s="54">
        <f>SUM(C165:C170)</f>
        <v>-600</v>
      </c>
      <c r="D163" s="41">
        <f t="shared" si="17"/>
        <v>-0.00037250884708511827</v>
      </c>
      <c r="E163" s="44">
        <f t="shared" si="18"/>
        <v>-1611300</v>
      </c>
    </row>
    <row r="164" spans="1:5" s="8" customFormat="1" ht="13.5" customHeight="1">
      <c r="A164" s="40" t="s">
        <v>75</v>
      </c>
      <c r="B164" s="54">
        <v>0</v>
      </c>
      <c r="C164" s="54">
        <v>0</v>
      </c>
      <c r="D164" s="41" t="str">
        <f t="shared" si="17"/>
        <v>   </v>
      </c>
      <c r="E164" s="44">
        <f t="shared" si="18"/>
        <v>0</v>
      </c>
    </row>
    <row r="165" spans="1:5" s="8" customFormat="1" ht="13.5" customHeight="1">
      <c r="A165" s="40" t="s">
        <v>100</v>
      </c>
      <c r="B165" s="54">
        <v>0</v>
      </c>
      <c r="C165" s="54">
        <v>0</v>
      </c>
      <c r="D165" s="41" t="str">
        <f t="shared" si="17"/>
        <v>   </v>
      </c>
      <c r="E165" s="44">
        <f t="shared" si="18"/>
        <v>0</v>
      </c>
    </row>
    <row r="166" spans="1:5" s="8" customFormat="1" ht="27" customHeight="1">
      <c r="A166" s="40" t="s">
        <v>101</v>
      </c>
      <c r="B166" s="54">
        <v>0</v>
      </c>
      <c r="C166" s="54">
        <v>0</v>
      </c>
      <c r="D166" s="41" t="str">
        <f>IF(B166=0,"   ",C166/B166)</f>
        <v>   </v>
      </c>
      <c r="E166" s="44">
        <f>C166-B166</f>
        <v>0</v>
      </c>
    </row>
    <row r="167" spans="1:5" s="8" customFormat="1" ht="28.5" customHeight="1">
      <c r="A167" s="40" t="s">
        <v>102</v>
      </c>
      <c r="B167" s="54">
        <v>0</v>
      </c>
      <c r="C167" s="54">
        <v>0</v>
      </c>
      <c r="D167" s="41" t="str">
        <f>IF(B167=0,"   ",C167/B167)</f>
        <v>   </v>
      </c>
      <c r="E167" s="44">
        <f>C167-B167</f>
        <v>0</v>
      </c>
    </row>
    <row r="168" spans="1:5" s="8" customFormat="1" ht="27" customHeight="1">
      <c r="A168" s="40" t="s">
        <v>103</v>
      </c>
      <c r="B168" s="54">
        <v>0</v>
      </c>
      <c r="C168" s="54">
        <v>0</v>
      </c>
      <c r="D168" s="41" t="str">
        <f>IF(B168=0,"   ",C168/B168)</f>
        <v>   </v>
      </c>
      <c r="E168" s="44">
        <f>C168-B168</f>
        <v>0</v>
      </c>
    </row>
    <row r="169" spans="1:5" s="8" customFormat="1" ht="13.5" customHeight="1">
      <c r="A169" s="40" t="s">
        <v>76</v>
      </c>
      <c r="B169" s="54">
        <v>254300</v>
      </c>
      <c r="C169" s="54">
        <v>-600</v>
      </c>
      <c r="D169" s="41">
        <f t="shared" si="17"/>
        <v>-0.0023594180102241447</v>
      </c>
      <c r="E169" s="44">
        <f t="shared" si="18"/>
        <v>-254900</v>
      </c>
    </row>
    <row r="170" spans="1:5" s="8" customFormat="1" ht="13.5" customHeight="1">
      <c r="A170" s="40" t="s">
        <v>77</v>
      </c>
      <c r="B170" s="54">
        <f>B172+B171</f>
        <v>1356400</v>
      </c>
      <c r="C170" s="54">
        <f>C172+C171</f>
        <v>0</v>
      </c>
      <c r="D170" s="41">
        <f t="shared" si="17"/>
        <v>0</v>
      </c>
      <c r="E170" s="44">
        <f t="shared" si="18"/>
        <v>-1356400</v>
      </c>
    </row>
    <row r="171" spans="1:5" s="8" customFormat="1" ht="13.5" customHeight="1">
      <c r="A171" s="66" t="s">
        <v>154</v>
      </c>
      <c r="B171" s="54">
        <v>0</v>
      </c>
      <c r="C171" s="54">
        <v>0</v>
      </c>
      <c r="D171" s="41" t="str">
        <f t="shared" si="17"/>
        <v>   </v>
      </c>
      <c r="E171" s="44">
        <f t="shared" si="18"/>
        <v>0</v>
      </c>
    </row>
    <row r="172" spans="1:5" s="8" customFormat="1" ht="13.5" customHeight="1">
      <c r="A172" s="66" t="s">
        <v>93</v>
      </c>
      <c r="B172" s="54">
        <v>1356400</v>
      </c>
      <c r="C172" s="54">
        <v>0</v>
      </c>
      <c r="D172" s="41">
        <f t="shared" si="17"/>
        <v>0</v>
      </c>
      <c r="E172" s="44">
        <f t="shared" si="18"/>
        <v>-1356400</v>
      </c>
    </row>
    <row r="173" spans="1:5" s="8" customFormat="1" ht="14.25" customHeight="1">
      <c r="A173" s="40" t="s">
        <v>41</v>
      </c>
      <c r="B173" s="54">
        <f>SUM(B174+B175+B176)</f>
        <v>1611200</v>
      </c>
      <c r="C173" s="54">
        <f>SUM(C174+C175+C176)</f>
        <v>-913</v>
      </c>
      <c r="D173" s="41">
        <f t="shared" si="17"/>
        <v>-0.0005666583912611718</v>
      </c>
      <c r="E173" s="44">
        <f t="shared" si="18"/>
        <v>-1612113</v>
      </c>
    </row>
    <row r="174" spans="1:5" s="8" customFormat="1" ht="14.25" customHeight="1">
      <c r="A174" s="40" t="s">
        <v>78</v>
      </c>
      <c r="B174" s="54">
        <v>106900</v>
      </c>
      <c r="C174" s="55">
        <v>0</v>
      </c>
      <c r="D174" s="41">
        <f t="shared" si="17"/>
        <v>0</v>
      </c>
      <c r="E174" s="44">
        <f t="shared" si="18"/>
        <v>-106900</v>
      </c>
    </row>
    <row r="175" spans="1:5" s="8" customFormat="1" ht="14.25" customHeight="1">
      <c r="A175" s="40" t="s">
        <v>79</v>
      </c>
      <c r="B175" s="54">
        <v>762400</v>
      </c>
      <c r="C175" s="55">
        <v>-913</v>
      </c>
      <c r="D175" s="41">
        <f t="shared" si="17"/>
        <v>-0.0011975341028331585</v>
      </c>
      <c r="E175" s="44">
        <f t="shared" si="18"/>
        <v>-763313</v>
      </c>
    </row>
    <row r="176" spans="1:5" s="8" customFormat="1" ht="14.25" customHeight="1">
      <c r="A176" s="40" t="s">
        <v>104</v>
      </c>
      <c r="B176" s="54">
        <v>741900</v>
      </c>
      <c r="C176" s="55">
        <v>0</v>
      </c>
      <c r="D176" s="41">
        <f t="shared" si="17"/>
        <v>0</v>
      </c>
      <c r="E176" s="44">
        <f t="shared" si="18"/>
        <v>-741900</v>
      </c>
    </row>
    <row r="177" spans="1:5" s="8" customFormat="1" ht="14.25" customHeight="1">
      <c r="A177" s="40" t="s">
        <v>80</v>
      </c>
      <c r="B177" s="54">
        <f>B178</f>
        <v>180000</v>
      </c>
      <c r="C177" s="54">
        <f>C178</f>
        <v>0</v>
      </c>
      <c r="D177" s="41">
        <f t="shared" si="17"/>
        <v>0</v>
      </c>
      <c r="E177" s="44">
        <f t="shared" si="18"/>
        <v>-180000</v>
      </c>
    </row>
    <row r="178" spans="1:5" ht="14.25" customHeight="1">
      <c r="A178" s="40" t="s">
        <v>81</v>
      </c>
      <c r="B178" s="54">
        <v>180000</v>
      </c>
      <c r="C178" s="55">
        <v>0</v>
      </c>
      <c r="D178" s="41">
        <f t="shared" si="17"/>
        <v>0</v>
      </c>
      <c r="E178" s="44">
        <f t="shared" si="18"/>
        <v>-180000</v>
      </c>
    </row>
    <row r="179" spans="1:5" ht="14.25" customHeight="1">
      <c r="A179" s="40" t="s">
        <v>82</v>
      </c>
      <c r="B179" s="54">
        <f>B180</f>
        <v>120000</v>
      </c>
      <c r="C179" s="54">
        <f>C180</f>
        <v>12717.27</v>
      </c>
      <c r="D179" s="41">
        <f t="shared" si="17"/>
        <v>0.10597725000000001</v>
      </c>
      <c r="E179" s="44">
        <f t="shared" si="18"/>
        <v>-107282.73</v>
      </c>
    </row>
    <row r="180" spans="1:5" ht="14.25" customHeight="1">
      <c r="A180" s="40" t="s">
        <v>83</v>
      </c>
      <c r="B180" s="54">
        <v>120000</v>
      </c>
      <c r="C180" s="55">
        <v>12717.27</v>
      </c>
      <c r="D180" s="41">
        <f t="shared" si="17"/>
        <v>0.10597725000000001</v>
      </c>
      <c r="E180" s="44">
        <f t="shared" si="18"/>
        <v>-107282.73</v>
      </c>
    </row>
    <row r="181" spans="1:5" s="8" customFormat="1" ht="15">
      <c r="A181" s="40" t="s">
        <v>36</v>
      </c>
      <c r="B181" s="54">
        <f>B182+B183</f>
        <v>20578100</v>
      </c>
      <c r="C181" s="54">
        <f>C182+C183</f>
        <v>1412150</v>
      </c>
      <c r="D181" s="41">
        <f aca="true" t="shared" si="19" ref="D181:D190">IF(B181=0,"   ",C181/B181)</f>
        <v>0.06862392543529286</v>
      </c>
      <c r="E181" s="44">
        <f aca="true" t="shared" si="20" ref="E181:E190">C181-B181</f>
        <v>-19165950</v>
      </c>
    </row>
    <row r="182" spans="1:5" s="8" customFormat="1" ht="15">
      <c r="A182" s="40" t="s">
        <v>84</v>
      </c>
      <c r="B182" s="54">
        <v>18278100</v>
      </c>
      <c r="C182" s="55">
        <v>1412150</v>
      </c>
      <c r="D182" s="41">
        <f t="shared" si="19"/>
        <v>0.07725912430723106</v>
      </c>
      <c r="E182" s="44">
        <f>C182-B182</f>
        <v>-16865950</v>
      </c>
    </row>
    <row r="183" spans="1:5" s="8" customFormat="1" ht="15">
      <c r="A183" s="40" t="s">
        <v>85</v>
      </c>
      <c r="B183" s="54">
        <f>B184</f>
        <v>2300000</v>
      </c>
      <c r="C183" s="54">
        <f>C184</f>
        <v>0</v>
      </c>
      <c r="D183" s="41">
        <f t="shared" si="19"/>
        <v>0</v>
      </c>
      <c r="E183" s="44">
        <f>C183-B183</f>
        <v>-2300000</v>
      </c>
    </row>
    <row r="184" spans="1:5" s="8" customFormat="1" ht="15">
      <c r="A184" s="40" t="s">
        <v>86</v>
      </c>
      <c r="B184" s="54">
        <v>2300000</v>
      </c>
      <c r="C184" s="55">
        <v>0</v>
      </c>
      <c r="D184" s="41">
        <f t="shared" si="19"/>
        <v>0</v>
      </c>
      <c r="E184" s="44">
        <f t="shared" si="20"/>
        <v>-2300000</v>
      </c>
    </row>
    <row r="185" spans="1:5" s="8" customFormat="1" ht="14.25">
      <c r="A185" s="61" t="s">
        <v>11</v>
      </c>
      <c r="B185" s="57">
        <f>B84+B111+B113+B118+B132+B142+B157+B161+B177+B179+B181</f>
        <v>190628400</v>
      </c>
      <c r="C185" s="57">
        <f>C84+C111+C113+C118+C132+C142+C157+C161+C177+C179+C181</f>
        <v>7586410.879999999</v>
      </c>
      <c r="D185" s="43">
        <f t="shared" si="19"/>
        <v>0.03979685545280766</v>
      </c>
      <c r="E185" s="45">
        <f t="shared" si="20"/>
        <v>-183041989.12</v>
      </c>
    </row>
    <row r="186" spans="1:5" s="8" customFormat="1" ht="15">
      <c r="A186" s="40" t="s">
        <v>87</v>
      </c>
      <c r="B186" s="54">
        <f>B86+B89+B91+B98+B104+B106+B117+B156</f>
        <v>12353529</v>
      </c>
      <c r="C186" s="54">
        <f>C86+C89+C91+C98+C104+C106+C117+C156</f>
        <v>666205.77</v>
      </c>
      <c r="D186" s="41">
        <f>IF(B186=0,"   ",C186/B186)</f>
        <v>0.05392837706537136</v>
      </c>
      <c r="E186" s="44">
        <f>C186-B186</f>
        <v>-11687323.23</v>
      </c>
    </row>
    <row r="187" spans="1:5" s="8" customFormat="1" ht="15" thickBot="1">
      <c r="A187" s="62" t="s">
        <v>95</v>
      </c>
      <c r="B187" s="63">
        <f>B82-B185</f>
        <v>-1054300</v>
      </c>
      <c r="C187" s="63">
        <f>C82-C185</f>
        <v>3428082.210000001</v>
      </c>
      <c r="D187" s="64"/>
      <c r="E187" s="65"/>
    </row>
    <row r="188" spans="1:5" s="8" customFormat="1" ht="12.75" hidden="1">
      <c r="A188" s="46" t="s">
        <v>12</v>
      </c>
      <c r="B188" s="47"/>
      <c r="C188" s="48"/>
      <c r="D188" s="49" t="str">
        <f t="shared" si="19"/>
        <v>   </v>
      </c>
      <c r="E188" s="50">
        <f t="shared" si="20"/>
        <v>0</v>
      </c>
    </row>
    <row r="189" spans="1:5" s="8" customFormat="1" ht="12.75" hidden="1">
      <c r="A189" s="32" t="s">
        <v>13</v>
      </c>
      <c r="B189" s="33">
        <v>1122919</v>
      </c>
      <c r="C189" s="34">
        <v>815256</v>
      </c>
      <c r="D189" s="28">
        <f t="shared" si="19"/>
        <v>0.7260149663510903</v>
      </c>
      <c r="E189" s="29">
        <f t="shared" si="20"/>
        <v>-307663</v>
      </c>
    </row>
    <row r="190" spans="1:5" s="8" customFormat="1" ht="13.5" hidden="1" thickBot="1">
      <c r="A190" s="35" t="s">
        <v>14</v>
      </c>
      <c r="B190" s="36">
        <v>1700000</v>
      </c>
      <c r="C190" s="37">
        <v>1700000</v>
      </c>
      <c r="D190" s="28">
        <f t="shared" si="19"/>
        <v>1</v>
      </c>
      <c r="E190" s="29">
        <f t="shared" si="20"/>
        <v>0</v>
      </c>
    </row>
    <row r="191" spans="1:5" s="8" customFormat="1" ht="12.75">
      <c r="A191" s="71"/>
      <c r="B191" s="71"/>
      <c r="C191" s="72"/>
      <c r="D191" s="73"/>
      <c r="E191" s="74"/>
    </row>
    <row r="192" spans="1:5" s="8" customFormat="1" ht="12.75">
      <c r="A192" s="71"/>
      <c r="B192" s="71"/>
      <c r="C192" s="72"/>
      <c r="D192" s="73"/>
      <c r="E192" s="74"/>
    </row>
    <row r="193" spans="1:5" s="8" customFormat="1" ht="16.5">
      <c r="A193" s="67" t="s">
        <v>139</v>
      </c>
      <c r="B193" s="71"/>
      <c r="C193" s="72"/>
      <c r="D193" s="73"/>
      <c r="E193" s="74"/>
    </row>
    <row r="194" spans="1:5" s="8" customFormat="1" ht="16.5">
      <c r="A194" s="67" t="s">
        <v>37</v>
      </c>
      <c r="B194" s="67" t="s">
        <v>140</v>
      </c>
      <c r="C194" s="72"/>
      <c r="D194" s="73"/>
      <c r="E194" s="74"/>
    </row>
    <row r="195" spans="1:5" s="8" customFormat="1" ht="9.75" customHeight="1" hidden="1">
      <c r="A195" s="31" t="s">
        <v>37</v>
      </c>
      <c r="B195" s="31"/>
      <c r="C195" s="38"/>
      <c r="D195" s="31"/>
      <c r="E195" s="39"/>
    </row>
    <row r="196" spans="1:5" s="8" customFormat="1" ht="14.25" customHeight="1" hidden="1">
      <c r="A196" s="18"/>
      <c r="B196" s="18"/>
      <c r="C196" s="75"/>
      <c r="D196" s="75"/>
      <c r="E196" s="75"/>
    </row>
    <row r="197" spans="3:5" s="8" customFormat="1" ht="12.75" hidden="1">
      <c r="C197" s="7"/>
      <c r="E197" s="2"/>
    </row>
    <row r="198" spans="3:5" s="8" customFormat="1" ht="12.75" hidden="1">
      <c r="C198" s="7"/>
      <c r="E198" s="2"/>
    </row>
    <row r="199" spans="3:5" s="8" customFormat="1" ht="12.75" hidden="1">
      <c r="C199" s="7"/>
      <c r="E199" s="2"/>
    </row>
    <row r="200" spans="3:5" s="8" customFormat="1" ht="12.75" hidden="1">
      <c r="C200" s="7"/>
      <c r="E200" s="2"/>
    </row>
    <row r="201" spans="3:5" s="8" customFormat="1" ht="12.75" hidden="1">
      <c r="C201" s="7"/>
      <c r="E201" s="2"/>
    </row>
    <row r="202" spans="3:5" s="8" customFormat="1" ht="12.75" hidden="1">
      <c r="C202" s="7"/>
      <c r="E202" s="2"/>
    </row>
    <row r="203" spans="3:5" s="8" customFormat="1" ht="12.75">
      <c r="C203" s="7"/>
      <c r="E203" s="2"/>
    </row>
    <row r="204" spans="3:5" s="8" customFormat="1" ht="12.75">
      <c r="C204" s="7"/>
      <c r="E204" s="2"/>
    </row>
    <row r="205" spans="3:5" s="8" customFormat="1" ht="12.75">
      <c r="C205" s="7"/>
      <c r="E205" s="2"/>
    </row>
  </sheetData>
  <mergeCells count="2">
    <mergeCell ref="C196:E196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76" r:id="rId1"/>
  <rowBreaks count="3" manualBreakCount="3">
    <brk id="40" max="4" man="1"/>
    <brk id="75" max="4" man="1"/>
    <brk id="1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2012-02-24T08:37:50Z</cp:lastPrinted>
  <dcterms:created xsi:type="dcterms:W3CDTF">2001-03-21T05:21:19Z</dcterms:created>
  <dcterms:modified xsi:type="dcterms:W3CDTF">2012-02-24T08:37:51Z</dcterms:modified>
  <cp:category/>
  <cp:version/>
  <cp:contentType/>
  <cp:contentStatus/>
</cp:coreProperties>
</file>