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'Лист1'!$A$1:$E$254</definedName>
  </definedNames>
  <calcPr fullCalcOnLoad="1"/>
</workbook>
</file>

<file path=xl/sharedStrings.xml><?xml version="1.0" encoding="utf-8"?>
<sst xmlns="http://schemas.openxmlformats.org/spreadsheetml/2006/main" count="210" uniqueCount="191">
  <si>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</si>
  <si>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</si>
  <si>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</si>
  <si>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</si>
  <si>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</si>
  <si>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</si>
  <si>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</si>
  <si>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</si>
  <si>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</si>
  <si>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</si>
  <si>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</si>
  <si>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</si>
  <si>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</si>
  <si>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</si>
  <si>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</si>
  <si>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</si>
  <si>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</si>
  <si>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</si>
  <si>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</si>
  <si>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</si>
  <si>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</si>
  <si>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</si>
  <si>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</si>
  <si>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</si>
  <si>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</si>
  <si>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</si>
  <si>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</si>
  <si>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</si>
  <si>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</si>
  <si>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</si>
  <si>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</si>
  <si>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</si>
  <si>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</si>
  <si>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</si>
  <si>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</si>
  <si>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</si>
  <si>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</si>
  <si>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</si>
  <si>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</si>
  <si>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</si>
  <si>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</si>
  <si>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</si>
  <si>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</si>
  <si>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</si>
  <si>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</si>
  <si>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</si>
  <si>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</si>
  <si>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</si>
  <si>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</si>
  <si>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</si>
  <si>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</si>
  <si>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</si>
  <si>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</si>
  <si>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</si>
  <si>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</si>
  <si>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</si>
  <si>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</si>
  <si>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</si>
  <si>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</si>
  <si>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</si>
  <si>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</si>
  <si>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</si>
  <si>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</si>
  <si>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</si>
  <si>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</si>
  <si>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</si>
  <si>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</si>
  <si>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</si>
  <si>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</si>
  <si>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</si>
  <si>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</si>
  <si>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</si>
  <si>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</si>
  <si>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</si>
  <si>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</si>
  <si>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</si>
  <si>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</si>
  <si>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</si>
  <si>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</si>
  <si>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</si>
  <si>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</si>
  <si>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</si>
  <si>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</si>
  <si>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</si>
  <si>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</si>
  <si>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</si>
  <si>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</si>
  <si>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</si>
  <si>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</si>
  <si>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</si>
  <si>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</si>
  <si>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</si>
  <si>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</si>
  <si>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</si>
  <si>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</si>
  <si>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</si>
  <si>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</si>
  <si>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</si>
  <si>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             ликвидация последствий чрезвычайных ситуаций</t>
  </si>
  <si>
    <t xml:space="preserve"> из них:  ЗАГСы 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</si>
  <si>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</si>
  <si>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</si>
  <si>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</si>
  <si>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</si>
  <si>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</si>
  <si>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</si>
  <si>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</si>
  <si>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</si>
  <si>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</si>
  <si>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вовлечение в оборот необрабатываемых земель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</si>
  <si>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</si>
  <si>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</si>
  <si>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</si>
  <si>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</si>
  <si>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</si>
  <si>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</si>
  <si>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</si>
  <si>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</si>
  <si>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</si>
  <si>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</si>
  <si>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</si>
  <si>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</si>
  <si>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</si>
  <si>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</si>
  <si>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</si>
  <si>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</si>
  <si>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</si>
  <si>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</si>
  <si>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</si>
  <si>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>Жилищное хозяйство</t>
  </si>
  <si>
    <t xml:space="preserve">            учет детей-сирот</t>
  </si>
  <si>
    <t>Транспорт</t>
  </si>
  <si>
    <t>субсидии в области речного транспорта</t>
  </si>
  <si>
    <t xml:space="preserve">                    капитальный ремонт объектов соцкультсферы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</si>
  <si>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</si>
  <si>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</si>
  <si>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</si>
  <si>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</si>
  <si>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</si>
  <si>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</si>
  <si>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</si>
  <si>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</si>
  <si>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</si>
  <si>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</si>
  <si>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</si>
  <si>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</si>
  <si>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</si>
  <si>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 xml:space="preserve">         переселение граждан из аварийного жилфонда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</si>
  <si>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</si>
  <si>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</si>
  <si>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</si>
  <si>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</si>
  <si>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</si>
  <si>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</si>
  <si>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</si>
  <si>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Субвенции на модернизацию образования</t>
  </si>
  <si>
    <t xml:space="preserve">                     налог на имущество</t>
  </si>
  <si>
    <t>Субсидии поселениям на осуществление капитального ремонта гидротехнических сооружений</t>
  </si>
  <si>
    <t>Субсидии на реализацию программы энергосбережения и повышения энергетической эффективности</t>
  </si>
  <si>
    <t>Водное хозяйство</t>
  </si>
  <si>
    <t>мероприятия в области гидротехнических сооружений</t>
  </si>
  <si>
    <t>Уточненный план на  2012 год</t>
  </si>
  <si>
    <t>% исполнения к плану 2012 г.</t>
  </si>
  <si>
    <t>Отклонен от плана  2012 г ( +, - )</t>
  </si>
  <si>
    <t xml:space="preserve">            осуществление деятельности Собрания депутатов Козловского района</t>
  </si>
  <si>
    <t xml:space="preserve">из них:  </t>
  </si>
  <si>
    <t xml:space="preserve">            программа профилактики правонарушений</t>
  </si>
  <si>
    <t>осуществление дорожной деятельности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</si>
  <si>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</si>
  <si>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</si>
  <si>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 (методическая литература)</t>
  </si>
  <si>
    <t>за счет средств республиканского бюджета (учебные  расходы)</t>
  </si>
  <si>
    <t xml:space="preserve">                     субсидии на иные цели, из них </t>
  </si>
  <si>
    <t xml:space="preserve">                                                    методическая литература</t>
  </si>
  <si>
    <t xml:space="preserve">                                                    модернизация региональной системы общего образования</t>
  </si>
  <si>
    <t xml:space="preserve">                                                    классное руководство</t>
  </si>
  <si>
    <t xml:space="preserve">                     межбюджетные трансферты бюджетам поселений на комплектование книжных фондов</t>
  </si>
  <si>
    <t>Субсидии на обеспечение мероприятий по переселению граждан из аварийного жилфонда</t>
  </si>
  <si>
    <t xml:space="preserve">                     по взаимным из бюджетов поселений в порядке межбюджетных транфертов</t>
  </si>
  <si>
    <t>Сельское хозяйство и рыболовство</t>
  </si>
  <si>
    <t>вовлечение в оборот необрабатываемых земель</t>
  </si>
  <si>
    <t xml:space="preserve">                     реконструкция здания под дошкольное учреждение</t>
  </si>
  <si>
    <t xml:space="preserve">                     межбюджетные трансферты бюджету Солдыбаевского с/п на капремонт СДК</t>
  </si>
  <si>
    <t>Субсидии на модернизацию региональных систем общего образования</t>
  </si>
  <si>
    <t xml:space="preserve">                    субсидии поселениям на осуществление дорожной деятельности </t>
  </si>
  <si>
    <t xml:space="preserve">               в т.ч. проектные работы</t>
  </si>
  <si>
    <t xml:space="preserve">               Солдыбаевскому поселению на ремонт плотины</t>
  </si>
  <si>
    <t xml:space="preserve">                                                    капремонт Солдыбаевской СОШ</t>
  </si>
  <si>
    <t>за счет средств районного бюджета</t>
  </si>
  <si>
    <t>Исполнение районного бюджета Козловского района на 01.07.2012 года</t>
  </si>
  <si>
    <t>Фактическое исполнение на 01.07.2012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</si>
</sst>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="75" zoomScaleNormal="75" zoomScaleSheetLayoutView="75" workbookViewId="0" topLeftCell="A111">
      <selection activeCell="C174" sqref="C174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6" t="s">
        <v>189</v>
      </c>
      <c r="B1" s="77"/>
      <c r="C1" s="77"/>
      <c r="D1" s="77"/>
      <c r="E1" s="77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8" t="s">
        <v>161</v>
      </c>
      <c r="C4" s="69" t="s">
        <v>190</v>
      </c>
      <c r="D4" s="68" t="s">
        <v>162</v>
      </c>
      <c r="E4" s="70" t="s">
        <v>163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0" t="s">
        <v>31</v>
      </c>
      <c r="B7" s="53">
        <f>SUM(B8)</f>
        <v>55415300</v>
      </c>
      <c r="C7" s="53">
        <f>SUM(C8)</f>
        <v>22283690.92</v>
      </c>
      <c r="D7" s="41">
        <f aca="true" t="shared" si="0" ref="D7:D31">IF(B7=0,"   ",C7/B7)</f>
        <v>0.4021216328342534</v>
      </c>
      <c r="E7" s="44">
        <f aca="true" t="shared" si="1" ref="E7:E141">C7-B7</f>
        <v>-33131609.08</v>
      </c>
    </row>
    <row r="8" spans="1:5" s="8" customFormat="1" ht="15" customHeight="1">
      <c r="A8" s="40" t="s">
        <v>30</v>
      </c>
      <c r="B8" s="54">
        <v>55415300</v>
      </c>
      <c r="C8" s="55">
        <v>22283690.92</v>
      </c>
      <c r="D8" s="41">
        <f t="shared" si="0"/>
        <v>0.4021216328342534</v>
      </c>
      <c r="E8" s="44">
        <f t="shared" si="1"/>
        <v>-33131609.08</v>
      </c>
    </row>
    <row r="9" spans="1:5" s="9" customFormat="1" ht="15">
      <c r="A9" s="60" t="s">
        <v>3</v>
      </c>
      <c r="B9" s="54">
        <f>SUM(B10:B11)</f>
        <v>6251400</v>
      </c>
      <c r="C9" s="54">
        <f>SUM(C10:C11)</f>
        <v>3882316.3099999996</v>
      </c>
      <c r="D9" s="41">
        <f t="shared" si="0"/>
        <v>0.621031498544326</v>
      </c>
      <c r="E9" s="44">
        <f t="shared" si="1"/>
        <v>-2369083.6900000004</v>
      </c>
    </row>
    <row r="10" spans="1:5" s="8" customFormat="1" ht="15">
      <c r="A10" s="40" t="s">
        <v>42</v>
      </c>
      <c r="B10" s="54">
        <v>6054700</v>
      </c>
      <c r="C10" s="55">
        <v>3785928.8</v>
      </c>
      <c r="D10" s="41">
        <f t="shared" si="0"/>
        <v>0.6252875947610946</v>
      </c>
      <c r="E10" s="44">
        <f t="shared" si="1"/>
        <v>-2268771.2</v>
      </c>
    </row>
    <row r="11" spans="1:5" s="8" customFormat="1" ht="15">
      <c r="A11" s="40" t="s">
        <v>15</v>
      </c>
      <c r="B11" s="54">
        <v>196700</v>
      </c>
      <c r="C11" s="55">
        <v>96387.51</v>
      </c>
      <c r="D11" s="41">
        <f t="shared" si="0"/>
        <v>0.4900229283172343</v>
      </c>
      <c r="E11" s="44">
        <f t="shared" si="1"/>
        <v>-100312.49</v>
      </c>
    </row>
    <row r="12" spans="1:5" s="8" customFormat="1" ht="15">
      <c r="A12" s="60" t="s">
        <v>48</v>
      </c>
      <c r="B12" s="54">
        <f>SUM(B13:B14)</f>
        <v>161200</v>
      </c>
      <c r="C12" s="54">
        <f>SUM(C13:C14)</f>
        <v>468.5</v>
      </c>
      <c r="D12" s="41">
        <f t="shared" si="0"/>
        <v>0.0029063275434243175</v>
      </c>
      <c r="E12" s="44">
        <f t="shared" si="1"/>
        <v>-160731.5</v>
      </c>
    </row>
    <row r="13" spans="1:5" s="8" customFormat="1" ht="15">
      <c r="A13" s="40" t="s">
        <v>16</v>
      </c>
      <c r="B13" s="54">
        <v>161200</v>
      </c>
      <c r="C13" s="54">
        <v>0</v>
      </c>
      <c r="D13" s="41">
        <f t="shared" si="0"/>
        <v>0</v>
      </c>
      <c r="E13" s="44">
        <f t="shared" si="1"/>
        <v>-161200</v>
      </c>
    </row>
    <row r="14" spans="1:5" s="8" customFormat="1" ht="15">
      <c r="A14" s="40" t="s">
        <v>52</v>
      </c>
      <c r="B14" s="54">
        <v>0</v>
      </c>
      <c r="C14" s="54">
        <v>468.5</v>
      </c>
      <c r="D14" s="41" t="str">
        <f t="shared" si="0"/>
        <v>   </v>
      </c>
      <c r="E14" s="44">
        <f t="shared" si="1"/>
        <v>468.5</v>
      </c>
    </row>
    <row r="15" spans="1:5" s="8" customFormat="1" ht="15">
      <c r="A15" s="60" t="s">
        <v>17</v>
      </c>
      <c r="B15" s="54">
        <v>1457000</v>
      </c>
      <c r="C15" s="54">
        <v>446843.66</v>
      </c>
      <c r="D15" s="41">
        <f t="shared" si="0"/>
        <v>0.3066874811256005</v>
      </c>
      <c r="E15" s="44">
        <f t="shared" si="1"/>
        <v>-1010156.3400000001</v>
      </c>
    </row>
    <row r="16" spans="1:5" s="8" customFormat="1" ht="15">
      <c r="A16" s="60" t="s">
        <v>32</v>
      </c>
      <c r="B16" s="54">
        <v>0</v>
      </c>
      <c r="C16" s="54">
        <v>3839.88</v>
      </c>
      <c r="D16" s="41" t="str">
        <f t="shared" si="0"/>
        <v>   </v>
      </c>
      <c r="E16" s="44">
        <f t="shared" si="1"/>
        <v>3839.88</v>
      </c>
    </row>
    <row r="17" spans="1:5" s="8" customFormat="1" ht="17.25" customHeight="1">
      <c r="A17" s="60" t="s">
        <v>50</v>
      </c>
      <c r="B17" s="54">
        <f>SUM(B18:B19)</f>
        <v>1283600</v>
      </c>
      <c r="C17" s="54">
        <f>SUM(C18:C19)</f>
        <v>533533.58</v>
      </c>
      <c r="D17" s="41">
        <f t="shared" si="0"/>
        <v>0.4156540822686195</v>
      </c>
      <c r="E17" s="44">
        <f t="shared" si="1"/>
        <v>-750066.42</v>
      </c>
    </row>
    <row r="18" spans="1:5" s="8" customFormat="1" ht="15">
      <c r="A18" s="40" t="s">
        <v>91</v>
      </c>
      <c r="B18" s="54">
        <v>1013100</v>
      </c>
      <c r="C18" s="54">
        <v>442607.42</v>
      </c>
      <c r="D18" s="41">
        <f t="shared" si="0"/>
        <v>0.43688423650182606</v>
      </c>
      <c r="E18" s="51">
        <f>C18-B18</f>
        <v>-570492.5800000001</v>
      </c>
    </row>
    <row r="19" spans="1:5" s="8" customFormat="1" ht="13.5" customHeight="1">
      <c r="A19" s="40" t="s">
        <v>92</v>
      </c>
      <c r="B19" s="54">
        <v>270500</v>
      </c>
      <c r="C19" s="55">
        <v>90926.16</v>
      </c>
      <c r="D19" s="41">
        <f t="shared" si="0"/>
        <v>0.3361410720887246</v>
      </c>
      <c r="E19" s="44">
        <f t="shared" si="1"/>
        <v>-179573.84</v>
      </c>
    </row>
    <row r="20" spans="1:5" s="8" customFormat="1" ht="15" customHeight="1">
      <c r="A20" s="60" t="s">
        <v>18</v>
      </c>
      <c r="B20" s="54">
        <f>SUM(B21)</f>
        <v>458900</v>
      </c>
      <c r="C20" s="54">
        <f>SUM(C21)</f>
        <v>261157.85</v>
      </c>
      <c r="D20" s="41">
        <f t="shared" si="0"/>
        <v>0.5690953366746568</v>
      </c>
      <c r="E20" s="44">
        <f t="shared" si="1"/>
        <v>-197742.15</v>
      </c>
    </row>
    <row r="21" spans="1:5" s="8" customFormat="1" ht="15">
      <c r="A21" s="30" t="s">
        <v>19</v>
      </c>
      <c r="B21" s="54">
        <v>458900</v>
      </c>
      <c r="C21" s="54">
        <v>261157.85</v>
      </c>
      <c r="D21" s="41">
        <f t="shared" si="0"/>
        <v>0.5690953366746568</v>
      </c>
      <c r="E21" s="44">
        <f t="shared" si="1"/>
        <v>-197742.15</v>
      </c>
    </row>
    <row r="22" spans="1:5" s="8" customFormat="1" ht="15">
      <c r="A22" s="60" t="s">
        <v>47</v>
      </c>
      <c r="B22" s="54">
        <v>376900</v>
      </c>
      <c r="C22" s="54">
        <v>36608.18</v>
      </c>
      <c r="D22" s="41">
        <f t="shared" si="0"/>
        <v>0.097129689572831</v>
      </c>
      <c r="E22" s="44">
        <f t="shared" si="1"/>
        <v>-340291.82</v>
      </c>
    </row>
    <row r="23" spans="1:5" s="8" customFormat="1" ht="16.5" customHeight="1">
      <c r="A23" s="60" t="s">
        <v>45</v>
      </c>
      <c r="B23" s="54">
        <f>SUM(B24,B25)</f>
        <v>1712100</v>
      </c>
      <c r="C23" s="54">
        <f>SUM(C24,C25)</f>
        <v>386103.07</v>
      </c>
      <c r="D23" s="41">
        <f t="shared" si="0"/>
        <v>0.22551432159336487</v>
      </c>
      <c r="E23" s="44">
        <f t="shared" si="1"/>
        <v>-1325996.93</v>
      </c>
    </row>
    <row r="24" spans="1:5" s="8" customFormat="1" ht="15">
      <c r="A24" s="40" t="s">
        <v>43</v>
      </c>
      <c r="B24" s="54">
        <v>200000</v>
      </c>
      <c r="C24" s="54">
        <v>47985</v>
      </c>
      <c r="D24" s="41">
        <f t="shared" si="0"/>
        <v>0.239925</v>
      </c>
      <c r="E24" s="44">
        <f t="shared" si="1"/>
        <v>-152015</v>
      </c>
    </row>
    <row r="25" spans="1:5" s="8" customFormat="1" ht="15">
      <c r="A25" s="40" t="s">
        <v>39</v>
      </c>
      <c r="B25" s="54">
        <v>1512100</v>
      </c>
      <c r="C25" s="54">
        <v>338118.07</v>
      </c>
      <c r="D25" s="41">
        <f t="shared" si="0"/>
        <v>0.2236082732623504</v>
      </c>
      <c r="E25" s="44">
        <f t="shared" si="1"/>
        <v>-1173981.93</v>
      </c>
    </row>
    <row r="26" spans="1:5" s="8" customFormat="1" ht="15">
      <c r="A26" s="60" t="s">
        <v>20</v>
      </c>
      <c r="B26" s="54">
        <v>2871300</v>
      </c>
      <c r="C26" s="54">
        <v>658929.75</v>
      </c>
      <c r="D26" s="41">
        <f t="shared" si="0"/>
        <v>0.2294882979834918</v>
      </c>
      <c r="E26" s="44">
        <f t="shared" si="1"/>
        <v>-2212370.25</v>
      </c>
    </row>
    <row r="27" spans="1:5" s="8" customFormat="1" ht="15">
      <c r="A27" s="60" t="s">
        <v>21</v>
      </c>
      <c r="B27" s="54">
        <f>B28+B29</f>
        <v>137400</v>
      </c>
      <c r="C27" s="54">
        <f>C28+C29</f>
        <v>90550.31</v>
      </c>
      <c r="D27" s="41">
        <f t="shared" si="0"/>
        <v>0.6590270014556041</v>
      </c>
      <c r="E27" s="44">
        <f t="shared" si="1"/>
        <v>-46849.69</v>
      </c>
    </row>
    <row r="28" spans="1:5" s="11" customFormat="1" ht="15" customHeight="1">
      <c r="A28" s="40" t="s">
        <v>33</v>
      </c>
      <c r="B28" s="54">
        <v>0</v>
      </c>
      <c r="C28" s="53">
        <v>34405.5</v>
      </c>
      <c r="D28" s="41" t="str">
        <f t="shared" si="0"/>
        <v>   </v>
      </c>
      <c r="E28" s="44">
        <f t="shared" si="1"/>
        <v>34405.5</v>
      </c>
    </row>
    <row r="29" spans="1:5" s="11" customFormat="1" ht="15" customHeight="1">
      <c r="A29" s="40" t="s">
        <v>34</v>
      </c>
      <c r="B29" s="54">
        <v>137400</v>
      </c>
      <c r="C29" s="53">
        <v>56144.81</v>
      </c>
      <c r="D29" s="41">
        <f t="shared" si="0"/>
        <v>0.4086230713245997</v>
      </c>
      <c r="E29" s="44">
        <f t="shared" si="1"/>
        <v>-81255.19</v>
      </c>
    </row>
    <row r="30" spans="1:5" s="11" customFormat="1" ht="14.25">
      <c r="A30" s="61" t="s">
        <v>4</v>
      </c>
      <c r="B30" s="56">
        <f>SUM(B7,B9,B12,B15,B16,B17,B20,B22,B23,B26,B27)</f>
        <v>70125100</v>
      </c>
      <c r="C30" s="56">
        <f>SUM(C7,C9,C12,C15,C16,C17,C20,C22,C23,C26,C27)</f>
        <v>28584042.009999998</v>
      </c>
      <c r="D30" s="43">
        <f t="shared" si="0"/>
        <v>0.4076149910659664</v>
      </c>
      <c r="E30" s="45">
        <f t="shared" si="1"/>
        <v>-41541057.99</v>
      </c>
    </row>
    <row r="31" spans="1:5" s="11" customFormat="1" ht="18" customHeight="1">
      <c r="A31" s="61" t="s">
        <v>97</v>
      </c>
      <c r="B31" s="56">
        <f>B32+B33+B34+B35+B57+B77</f>
        <v>168592795.28</v>
      </c>
      <c r="C31" s="56">
        <f>C32+C33+C34+C35+C57+C77</f>
        <v>75253017.03</v>
      </c>
      <c r="D31" s="41">
        <f t="shared" si="0"/>
        <v>0.4463596258963457</v>
      </c>
      <c r="E31" s="44">
        <f t="shared" si="1"/>
        <v>-93339778.25</v>
      </c>
    </row>
    <row r="32" spans="1:5" s="11" customFormat="1" ht="31.5" customHeight="1">
      <c r="A32" s="40" t="s">
        <v>54</v>
      </c>
      <c r="B32" s="54">
        <v>-797674.72</v>
      </c>
      <c r="C32" s="53">
        <v>-797674.72</v>
      </c>
      <c r="D32" s="41"/>
      <c r="E32" s="44"/>
    </row>
    <row r="33" spans="1:5" s="8" customFormat="1" ht="15">
      <c r="A33" s="60" t="s">
        <v>44</v>
      </c>
      <c r="B33" s="53">
        <v>5295300</v>
      </c>
      <c r="C33" s="53">
        <v>1836200</v>
      </c>
      <c r="D33" s="41">
        <f aca="true" t="shared" si="2" ref="D33:D48">IF(B33=0,"   ",C33/B33)</f>
        <v>0.3467603346363757</v>
      </c>
      <c r="E33" s="44">
        <f t="shared" si="1"/>
        <v>-3459100</v>
      </c>
    </row>
    <row r="34" spans="1:5" s="8" customFormat="1" ht="15">
      <c r="A34" s="60" t="s">
        <v>46</v>
      </c>
      <c r="B34" s="53">
        <v>4404500</v>
      </c>
      <c r="C34" s="53">
        <v>2731700</v>
      </c>
      <c r="D34" s="41">
        <f t="shared" si="2"/>
        <v>0.6202066068793279</v>
      </c>
      <c r="E34" s="44">
        <f t="shared" si="1"/>
        <v>-1672800</v>
      </c>
    </row>
    <row r="35" spans="1:5" s="8" customFormat="1" ht="15">
      <c r="A35" s="40" t="s">
        <v>23</v>
      </c>
      <c r="B35" s="54">
        <f>B36+B40+B50+B41+B44+B38+B39+B48+B37+B49+B47</f>
        <v>54234570</v>
      </c>
      <c r="C35" s="54">
        <v>17074288</v>
      </c>
      <c r="D35" s="41">
        <f t="shared" si="2"/>
        <v>0.3148229625495325</v>
      </c>
      <c r="E35" s="44">
        <f t="shared" si="1"/>
        <v>-37160282</v>
      </c>
    </row>
    <row r="36" spans="1:5" s="8" customFormat="1" ht="15">
      <c r="A36" s="40" t="s">
        <v>106</v>
      </c>
      <c r="B36" s="54">
        <v>2627900</v>
      </c>
      <c r="C36" s="55">
        <v>0</v>
      </c>
      <c r="D36" s="41">
        <f t="shared" si="2"/>
        <v>0</v>
      </c>
      <c r="E36" s="44">
        <f t="shared" si="1"/>
        <v>-2627900</v>
      </c>
    </row>
    <row r="37" spans="1:5" s="8" customFormat="1" ht="15">
      <c r="A37" s="40" t="s">
        <v>157</v>
      </c>
      <c r="B37" s="54">
        <v>3218000</v>
      </c>
      <c r="C37" s="55">
        <v>0</v>
      </c>
      <c r="D37" s="41">
        <f>IF(B37=0,"   ",C37/B37)</f>
        <v>0</v>
      </c>
      <c r="E37" s="44">
        <f>C37-B37</f>
        <v>-3218000</v>
      </c>
    </row>
    <row r="38" spans="1:5" s="8" customFormat="1" ht="15">
      <c r="A38" s="40" t="s">
        <v>148</v>
      </c>
      <c r="B38" s="54">
        <v>0</v>
      </c>
      <c r="C38" s="55">
        <v>0</v>
      </c>
      <c r="D38" s="41" t="str">
        <f>IF(B38=0,"   ",C38/B38)</f>
        <v>   </v>
      </c>
      <c r="E38" s="44">
        <f>C38-B38</f>
        <v>0</v>
      </c>
    </row>
    <row r="39" spans="1:5" s="8" customFormat="1" ht="15">
      <c r="A39" s="40" t="s">
        <v>152</v>
      </c>
      <c r="B39" s="54">
        <v>7583700</v>
      </c>
      <c r="C39" s="55">
        <v>0</v>
      </c>
      <c r="D39" s="41">
        <f t="shared" si="2"/>
        <v>0</v>
      </c>
      <c r="E39" s="44">
        <f>C39-B39</f>
        <v>-7583700</v>
      </c>
    </row>
    <row r="40" spans="1:5" s="8" customFormat="1" ht="30">
      <c r="A40" s="40" t="s">
        <v>107</v>
      </c>
      <c r="B40" s="54">
        <v>5170000</v>
      </c>
      <c r="C40" s="55">
        <v>1059930</v>
      </c>
      <c r="D40" s="41">
        <f t="shared" si="2"/>
        <v>0.20501547388781433</v>
      </c>
      <c r="E40" s="44">
        <f t="shared" si="1"/>
        <v>-4110070</v>
      </c>
    </row>
    <row r="41" spans="1:5" s="8" customFormat="1" ht="15">
      <c r="A41" s="40" t="s">
        <v>141</v>
      </c>
      <c r="B41" s="54">
        <f>B42+B43</f>
        <v>7852564</v>
      </c>
      <c r="C41" s="54">
        <f>C42+C43</f>
        <v>7852564</v>
      </c>
      <c r="D41" s="41">
        <f t="shared" si="2"/>
        <v>1</v>
      </c>
      <c r="E41" s="44">
        <f aca="true" t="shared" si="3" ref="E41:E48">C41-B41</f>
        <v>0</v>
      </c>
    </row>
    <row r="42" spans="1:5" s="8" customFormat="1" ht="15">
      <c r="A42" s="40" t="s">
        <v>142</v>
      </c>
      <c r="B42" s="54">
        <v>5903558</v>
      </c>
      <c r="C42" s="55">
        <v>5903558</v>
      </c>
      <c r="D42" s="41">
        <f t="shared" si="2"/>
        <v>1</v>
      </c>
      <c r="E42" s="44">
        <f t="shared" si="3"/>
        <v>0</v>
      </c>
    </row>
    <row r="43" spans="1:5" s="8" customFormat="1" ht="15">
      <c r="A43" s="40" t="s">
        <v>143</v>
      </c>
      <c r="B43" s="54">
        <v>1949006</v>
      </c>
      <c r="C43" s="55">
        <v>1949006</v>
      </c>
      <c r="D43" s="41">
        <f t="shared" si="2"/>
        <v>1</v>
      </c>
      <c r="E43" s="44">
        <f t="shared" si="3"/>
        <v>0</v>
      </c>
    </row>
    <row r="44" spans="1:5" s="8" customFormat="1" ht="15">
      <c r="A44" s="40" t="s">
        <v>177</v>
      </c>
      <c r="B44" s="54">
        <f>B45+B46</f>
        <v>5913406</v>
      </c>
      <c r="C44" s="54">
        <f>C45+C46</f>
        <v>3027556</v>
      </c>
      <c r="D44" s="41">
        <f t="shared" si="2"/>
        <v>0.5119817580595684</v>
      </c>
      <c r="E44" s="44">
        <f t="shared" si="3"/>
        <v>-2885850</v>
      </c>
    </row>
    <row r="45" spans="1:5" s="8" customFormat="1" ht="15">
      <c r="A45" s="40" t="s">
        <v>142</v>
      </c>
      <c r="B45" s="54">
        <v>4352084.3</v>
      </c>
      <c r="C45" s="55">
        <v>2271646.3</v>
      </c>
      <c r="D45" s="41">
        <f t="shared" si="2"/>
        <v>0.5219674398310713</v>
      </c>
      <c r="E45" s="44">
        <f t="shared" si="3"/>
        <v>-2080438</v>
      </c>
    </row>
    <row r="46" spans="1:5" s="8" customFormat="1" ht="15">
      <c r="A46" s="40" t="s">
        <v>143</v>
      </c>
      <c r="B46" s="54">
        <v>1561321.7</v>
      </c>
      <c r="C46" s="55">
        <v>755909.7</v>
      </c>
      <c r="D46" s="41">
        <f t="shared" si="2"/>
        <v>0.4841473092957076</v>
      </c>
      <c r="E46" s="44">
        <f t="shared" si="3"/>
        <v>-805412</v>
      </c>
    </row>
    <row r="47" spans="1:5" s="8" customFormat="1" ht="15">
      <c r="A47" s="40" t="s">
        <v>183</v>
      </c>
      <c r="B47" s="54">
        <v>3079600</v>
      </c>
      <c r="C47" s="55">
        <v>1539800</v>
      </c>
      <c r="D47" s="41">
        <f t="shared" si="2"/>
        <v>0.5</v>
      </c>
      <c r="E47" s="44">
        <f t="shared" si="3"/>
        <v>-1539800</v>
      </c>
    </row>
    <row r="48" spans="1:5" s="8" customFormat="1" ht="15">
      <c r="A48" s="40" t="s">
        <v>153</v>
      </c>
      <c r="B48" s="54">
        <v>0</v>
      </c>
      <c r="C48" s="55">
        <v>0</v>
      </c>
      <c r="D48" s="41" t="str">
        <f t="shared" si="2"/>
        <v>   </v>
      </c>
      <c r="E48" s="44">
        <f t="shared" si="3"/>
        <v>0</v>
      </c>
    </row>
    <row r="49" spans="1:5" s="8" customFormat="1" ht="30">
      <c r="A49" s="40" t="s">
        <v>158</v>
      </c>
      <c r="B49" s="54">
        <v>0</v>
      </c>
      <c r="C49" s="55">
        <v>0</v>
      </c>
      <c r="D49" s="41" t="str">
        <f>IF(B49=0,"   ",C49/B49)</f>
        <v>   </v>
      </c>
      <c r="E49" s="44">
        <f>C49-B49</f>
        <v>0</v>
      </c>
    </row>
    <row r="50" spans="1:5" s="8" customFormat="1" ht="15">
      <c r="A50" s="40" t="s">
        <v>105</v>
      </c>
      <c r="B50" s="54">
        <f>B51+B52+B53+B54+B55+B56</f>
        <v>18789400</v>
      </c>
      <c r="C50" s="54">
        <f>C51+C52+C53+C54+C55+C56</f>
        <v>3594438</v>
      </c>
      <c r="D50" s="41">
        <f aca="true" t="shared" si="4" ref="D50:D56">IF(B50=0,"   ",C50/B50)</f>
        <v>0.1913013720501985</v>
      </c>
      <c r="E50" s="44">
        <f aca="true" t="shared" si="5" ref="E50:E56">C50-B50</f>
        <v>-15194962</v>
      </c>
    </row>
    <row r="51" spans="1:5" s="8" customFormat="1" ht="15">
      <c r="A51" s="40" t="s">
        <v>108</v>
      </c>
      <c r="B51" s="54">
        <v>11503400</v>
      </c>
      <c r="C51" s="55">
        <v>2719938</v>
      </c>
      <c r="D51" s="41">
        <f t="shared" si="4"/>
        <v>0.23644644192151887</v>
      </c>
      <c r="E51" s="44">
        <f t="shared" si="5"/>
        <v>-8783462</v>
      </c>
    </row>
    <row r="52" spans="1:5" s="8" customFormat="1" ht="15">
      <c r="A52" s="40" t="s">
        <v>184</v>
      </c>
      <c r="B52" s="54">
        <v>5503800</v>
      </c>
      <c r="C52" s="55">
        <v>0</v>
      </c>
      <c r="D52" s="41">
        <f t="shared" si="4"/>
        <v>0</v>
      </c>
      <c r="E52" s="44">
        <f t="shared" si="5"/>
        <v>-5503800</v>
      </c>
    </row>
    <row r="53" spans="1:5" s="8" customFormat="1" ht="15">
      <c r="A53" s="40" t="s">
        <v>109</v>
      </c>
      <c r="B53" s="54">
        <v>207700</v>
      </c>
      <c r="C53" s="55">
        <v>0</v>
      </c>
      <c r="D53" s="41">
        <f t="shared" si="4"/>
        <v>0</v>
      </c>
      <c r="E53" s="44">
        <f t="shared" si="5"/>
        <v>-207700</v>
      </c>
    </row>
    <row r="54" spans="1:5" s="8" customFormat="1" ht="15">
      <c r="A54" s="40" t="s">
        <v>133</v>
      </c>
      <c r="B54" s="54">
        <v>1574500</v>
      </c>
      <c r="C54" s="55">
        <v>874500</v>
      </c>
      <c r="D54" s="41">
        <f t="shared" si="4"/>
        <v>0.5554144172753255</v>
      </c>
      <c r="E54" s="44">
        <f t="shared" si="5"/>
        <v>-700000</v>
      </c>
    </row>
    <row r="55" spans="1:5" s="8" customFormat="1" ht="15">
      <c r="A55" s="40" t="s">
        <v>140</v>
      </c>
      <c r="B55" s="54">
        <v>0</v>
      </c>
      <c r="C55" s="55">
        <v>0</v>
      </c>
      <c r="D55" s="41" t="str">
        <f t="shared" si="4"/>
        <v>   </v>
      </c>
      <c r="E55" s="44">
        <f t="shared" si="5"/>
        <v>0</v>
      </c>
    </row>
    <row r="56" spans="1:5" s="8" customFormat="1" ht="15">
      <c r="A56" s="40" t="s">
        <v>149</v>
      </c>
      <c r="B56" s="54">
        <v>0</v>
      </c>
      <c r="C56" s="55">
        <v>0</v>
      </c>
      <c r="D56" s="41" t="str">
        <f t="shared" si="4"/>
        <v>   </v>
      </c>
      <c r="E56" s="44">
        <f t="shared" si="5"/>
        <v>0</v>
      </c>
    </row>
    <row r="57" spans="1:5" s="8" customFormat="1" ht="15">
      <c r="A57" s="40" t="s">
        <v>22</v>
      </c>
      <c r="B57" s="54">
        <f>B58+B60+B61+B62+B63+B71+B73+B75+B59+B74</f>
        <v>104497000</v>
      </c>
      <c r="C57" s="54">
        <f>C58+C60+C61+C62+C63+C71+C73+C75+C59+C74</f>
        <v>54276100</v>
      </c>
      <c r="D57" s="41">
        <f>IF(B57=0,"   ",C57/B57)</f>
        <v>0.5194034278496034</v>
      </c>
      <c r="E57" s="44">
        <f t="shared" si="1"/>
        <v>-50220900</v>
      </c>
    </row>
    <row r="58" spans="1:5" s="8" customFormat="1" ht="15">
      <c r="A58" s="40" t="s">
        <v>110</v>
      </c>
      <c r="B58" s="54">
        <v>1040600</v>
      </c>
      <c r="C58" s="55">
        <v>780000</v>
      </c>
      <c r="D58" s="41">
        <f aca="true" t="shared" si="6" ref="D58:D69">IF(B58=0,"   ",C58/B58)</f>
        <v>0.7495675571785508</v>
      </c>
      <c r="E58" s="44">
        <f aca="true" t="shared" si="7" ref="E58:E69">C58-B58</f>
        <v>-260600</v>
      </c>
    </row>
    <row r="59" spans="1:5" s="8" customFormat="1" ht="15">
      <c r="A59" s="40" t="s">
        <v>134</v>
      </c>
      <c r="B59" s="54">
        <v>15800</v>
      </c>
      <c r="C59" s="55">
        <v>0</v>
      </c>
      <c r="D59" s="41">
        <f>IF(B59=0,"   ",C59/B59)</f>
        <v>0</v>
      </c>
      <c r="E59" s="44">
        <f>C59-B59</f>
        <v>-15800</v>
      </c>
    </row>
    <row r="60" spans="1:5" s="8" customFormat="1" ht="15">
      <c r="A60" s="40" t="s">
        <v>111</v>
      </c>
      <c r="B60" s="54">
        <v>863300</v>
      </c>
      <c r="C60" s="55">
        <v>863300</v>
      </c>
      <c r="D60" s="41">
        <f t="shared" si="6"/>
        <v>1</v>
      </c>
      <c r="E60" s="44">
        <f t="shared" si="7"/>
        <v>0</v>
      </c>
    </row>
    <row r="61" spans="1:5" s="8" customFormat="1" ht="15">
      <c r="A61" s="40" t="s">
        <v>112</v>
      </c>
      <c r="B61" s="54">
        <v>88100</v>
      </c>
      <c r="C61" s="55">
        <v>62900</v>
      </c>
      <c r="D61" s="41">
        <f t="shared" si="6"/>
        <v>0.713961407491487</v>
      </c>
      <c r="E61" s="44">
        <f t="shared" si="7"/>
        <v>-25200</v>
      </c>
    </row>
    <row r="62" spans="1:5" s="8" customFormat="1" ht="15">
      <c r="A62" s="40" t="s">
        <v>113</v>
      </c>
      <c r="B62" s="54">
        <v>1730700</v>
      </c>
      <c r="C62" s="55">
        <v>1015800</v>
      </c>
      <c r="D62" s="41">
        <f t="shared" si="6"/>
        <v>0.5869301438724216</v>
      </c>
      <c r="E62" s="44">
        <f t="shared" si="7"/>
        <v>-714900</v>
      </c>
    </row>
    <row r="63" spans="1:5" s="8" customFormat="1" ht="15">
      <c r="A63" s="40" t="s">
        <v>119</v>
      </c>
      <c r="B63" s="54">
        <f>B64+B67+B68+B69+B70</f>
        <v>95864300</v>
      </c>
      <c r="C63" s="54">
        <v>50239600</v>
      </c>
      <c r="D63" s="41">
        <f t="shared" si="6"/>
        <v>0.5240699613933445</v>
      </c>
      <c r="E63" s="44">
        <f t="shared" si="7"/>
        <v>-45624700</v>
      </c>
    </row>
    <row r="64" spans="1:5" s="8" customFormat="1" ht="15">
      <c r="A64" s="40" t="s">
        <v>120</v>
      </c>
      <c r="B64" s="54">
        <f>SUM(B65:B66)</f>
        <v>20438200</v>
      </c>
      <c r="C64" s="54">
        <f>SUM(C65:C66)</f>
        <v>10035200</v>
      </c>
      <c r="D64" s="41">
        <f t="shared" si="6"/>
        <v>0.4910021430458651</v>
      </c>
      <c r="E64" s="44">
        <f t="shared" si="7"/>
        <v>-10403000</v>
      </c>
    </row>
    <row r="65" spans="1:5" s="8" customFormat="1" ht="15">
      <c r="A65" s="40" t="s">
        <v>124</v>
      </c>
      <c r="B65" s="54">
        <v>114200</v>
      </c>
      <c r="C65" s="55">
        <v>57100</v>
      </c>
      <c r="D65" s="41">
        <f t="shared" si="6"/>
        <v>0.5</v>
      </c>
      <c r="E65" s="44">
        <f t="shared" si="7"/>
        <v>-57100</v>
      </c>
    </row>
    <row r="66" spans="1:5" s="8" customFormat="1" ht="15">
      <c r="A66" s="40" t="s">
        <v>125</v>
      </c>
      <c r="B66" s="54">
        <v>20324000</v>
      </c>
      <c r="C66" s="55">
        <v>9978100</v>
      </c>
      <c r="D66" s="41">
        <f t="shared" si="6"/>
        <v>0.49095158433379255</v>
      </c>
      <c r="E66" s="44">
        <f t="shared" si="7"/>
        <v>-10345900</v>
      </c>
    </row>
    <row r="67" spans="1:5" s="8" customFormat="1" ht="15">
      <c r="A67" s="40" t="s">
        <v>121</v>
      </c>
      <c r="B67" s="54">
        <v>74763900</v>
      </c>
      <c r="C67" s="55">
        <v>39877800</v>
      </c>
      <c r="D67" s="41">
        <f t="shared" si="6"/>
        <v>0.5333830899672168</v>
      </c>
      <c r="E67" s="44">
        <f t="shared" si="7"/>
        <v>-34886100</v>
      </c>
    </row>
    <row r="68" spans="1:5" s="8" customFormat="1" ht="15">
      <c r="A68" s="40" t="s">
        <v>122</v>
      </c>
      <c r="B68" s="54">
        <v>657500</v>
      </c>
      <c r="C68" s="55">
        <v>324200</v>
      </c>
      <c r="D68" s="41">
        <f t="shared" si="6"/>
        <v>0.49307984790874526</v>
      </c>
      <c r="E68" s="44">
        <f t="shared" si="7"/>
        <v>-333300</v>
      </c>
    </row>
    <row r="69" spans="1:5" s="8" customFormat="1" ht="15">
      <c r="A69" s="40" t="s">
        <v>126</v>
      </c>
      <c r="B69" s="54">
        <v>3400</v>
      </c>
      <c r="C69" s="55">
        <v>1700</v>
      </c>
      <c r="D69" s="41">
        <f t="shared" si="6"/>
        <v>0.5</v>
      </c>
      <c r="E69" s="44">
        <f t="shared" si="7"/>
        <v>-1700</v>
      </c>
    </row>
    <row r="70" spans="1:5" s="8" customFormat="1" ht="15">
      <c r="A70" s="40" t="s">
        <v>123</v>
      </c>
      <c r="B70" s="54">
        <v>1300</v>
      </c>
      <c r="C70" s="55">
        <v>700</v>
      </c>
      <c r="D70" s="41">
        <f aca="true" t="shared" si="8" ref="D70:D76">IF(B70=0,"   ",C70/B70)</f>
        <v>0.5384615384615384</v>
      </c>
      <c r="E70" s="44">
        <f aca="true" t="shared" si="9" ref="E70:E76">C70-B70</f>
        <v>-600</v>
      </c>
    </row>
    <row r="71" spans="1:5" s="8" customFormat="1" ht="15">
      <c r="A71" s="40" t="s">
        <v>114</v>
      </c>
      <c r="B71" s="54">
        <v>3076200</v>
      </c>
      <c r="C71" s="54">
        <f>C72</f>
        <v>0</v>
      </c>
      <c r="D71" s="41">
        <f t="shared" si="8"/>
        <v>0</v>
      </c>
      <c r="E71" s="44">
        <f t="shared" si="9"/>
        <v>-3076200</v>
      </c>
    </row>
    <row r="72" spans="1:5" s="8" customFormat="1" ht="15">
      <c r="A72" s="40" t="s">
        <v>115</v>
      </c>
      <c r="B72" s="54">
        <v>3075600</v>
      </c>
      <c r="C72" s="55">
        <v>0</v>
      </c>
      <c r="D72" s="41">
        <f t="shared" si="8"/>
        <v>0</v>
      </c>
      <c r="E72" s="44">
        <f t="shared" si="9"/>
        <v>-3075600</v>
      </c>
    </row>
    <row r="73" spans="1:5" s="8" customFormat="1" ht="15">
      <c r="A73" s="40" t="s">
        <v>116</v>
      </c>
      <c r="B73" s="54">
        <v>762400</v>
      </c>
      <c r="C73" s="55">
        <v>381200</v>
      </c>
      <c r="D73" s="41">
        <f t="shared" si="8"/>
        <v>0.5</v>
      </c>
      <c r="E73" s="44">
        <f t="shared" si="9"/>
        <v>-381200</v>
      </c>
    </row>
    <row r="74" spans="1:5" s="8" customFormat="1" ht="15">
      <c r="A74" s="40" t="s">
        <v>155</v>
      </c>
      <c r="B74" s="54">
        <v>814300</v>
      </c>
      <c r="C74" s="55">
        <v>814300</v>
      </c>
      <c r="D74" s="41">
        <f t="shared" si="8"/>
        <v>1</v>
      </c>
      <c r="E74" s="44">
        <f t="shared" si="9"/>
        <v>0</v>
      </c>
    </row>
    <row r="75" spans="1:5" s="8" customFormat="1" ht="15">
      <c r="A75" s="40" t="s">
        <v>117</v>
      </c>
      <c r="B75" s="54">
        <f>B76</f>
        <v>241300</v>
      </c>
      <c r="C75" s="54">
        <f>C76</f>
        <v>119000</v>
      </c>
      <c r="D75" s="41">
        <f t="shared" si="8"/>
        <v>0.49316203895565686</v>
      </c>
      <c r="E75" s="44">
        <f t="shared" si="9"/>
        <v>-122300</v>
      </c>
    </row>
    <row r="76" spans="1:5" s="8" customFormat="1" ht="15">
      <c r="A76" s="40" t="s">
        <v>118</v>
      </c>
      <c r="B76" s="54">
        <v>241300</v>
      </c>
      <c r="C76" s="55">
        <v>119000</v>
      </c>
      <c r="D76" s="41">
        <f t="shared" si="8"/>
        <v>0.49316203895565686</v>
      </c>
      <c r="E76" s="44">
        <f t="shared" si="9"/>
        <v>-122300</v>
      </c>
    </row>
    <row r="77" spans="1:5" s="8" customFormat="1" ht="15">
      <c r="A77" s="40" t="s">
        <v>49</v>
      </c>
      <c r="B77" s="54">
        <f>SUM(B78:B83)</f>
        <v>959100</v>
      </c>
      <c r="C77" s="54">
        <f>SUM(C78:C83)</f>
        <v>132403.75</v>
      </c>
      <c r="D77" s="41">
        <f aca="true" t="shared" si="10" ref="D77:D104">IF(B77=0,"   ",C77/B77)</f>
        <v>0.13804999478677926</v>
      </c>
      <c r="E77" s="44">
        <f t="shared" si="1"/>
        <v>-826696.25</v>
      </c>
    </row>
    <row r="78" spans="1:5" s="8" customFormat="1" ht="15">
      <c r="A78" s="40" t="s">
        <v>127</v>
      </c>
      <c r="B78" s="54">
        <v>254300</v>
      </c>
      <c r="C78" s="55">
        <v>132403.75</v>
      </c>
      <c r="D78" s="41">
        <f t="shared" si="10"/>
        <v>0.5206596539520252</v>
      </c>
      <c r="E78" s="44">
        <f>C78-B78</f>
        <v>-121896.25</v>
      </c>
    </row>
    <row r="79" spans="1:5" s="8" customFormat="1" ht="15">
      <c r="A79" s="40" t="s">
        <v>128</v>
      </c>
      <c r="B79" s="54">
        <v>52800</v>
      </c>
      <c r="C79" s="55">
        <v>0</v>
      </c>
      <c r="D79" s="41">
        <f t="shared" si="10"/>
        <v>0</v>
      </c>
      <c r="E79" s="44">
        <f>C79-B79</f>
        <v>-52800</v>
      </c>
    </row>
    <row r="80" spans="1:5" s="8" customFormat="1" ht="15">
      <c r="A80" s="40" t="s">
        <v>135</v>
      </c>
      <c r="B80" s="54">
        <v>0</v>
      </c>
      <c r="C80" s="55">
        <v>0</v>
      </c>
      <c r="D80" s="41" t="str">
        <f t="shared" si="10"/>
        <v>   </v>
      </c>
      <c r="E80" s="44">
        <f t="shared" si="1"/>
        <v>0</v>
      </c>
    </row>
    <row r="81" spans="1:5" s="8" customFormat="1" ht="15">
      <c r="A81" s="40" t="s">
        <v>144</v>
      </c>
      <c r="B81" s="54">
        <v>0</v>
      </c>
      <c r="C81" s="55">
        <v>0</v>
      </c>
      <c r="D81" s="41" t="str">
        <f t="shared" si="10"/>
        <v>   </v>
      </c>
      <c r="E81" s="44">
        <f t="shared" si="1"/>
        <v>0</v>
      </c>
    </row>
    <row r="82" spans="1:5" s="8" customFormat="1" ht="15">
      <c r="A82" s="40" t="s">
        <v>156</v>
      </c>
      <c r="B82" s="54">
        <v>0</v>
      </c>
      <c r="C82" s="55">
        <v>0</v>
      </c>
      <c r="D82" s="41" t="str">
        <f t="shared" si="10"/>
        <v>   </v>
      </c>
      <c r="E82" s="44">
        <f t="shared" si="1"/>
        <v>0</v>
      </c>
    </row>
    <row r="83" spans="1:5" s="8" customFormat="1" ht="15">
      <c r="A83" s="40" t="s">
        <v>178</v>
      </c>
      <c r="B83" s="54">
        <v>652000</v>
      </c>
      <c r="C83" s="55">
        <v>0</v>
      </c>
      <c r="D83" s="41">
        <f t="shared" si="10"/>
        <v>0</v>
      </c>
      <c r="E83" s="44">
        <f t="shared" si="1"/>
        <v>-652000</v>
      </c>
    </row>
    <row r="84" spans="1:5" s="8" customFormat="1" ht="14.25">
      <c r="A84" s="61" t="s">
        <v>5</v>
      </c>
      <c r="B84" s="57">
        <f>SUM(B30,B31)</f>
        <v>238717895.28</v>
      </c>
      <c r="C84" s="57">
        <f>SUM(C30,C31)</f>
        <v>103837059.03999999</v>
      </c>
      <c r="D84" s="43">
        <f t="shared" si="10"/>
        <v>0.43497811053589475</v>
      </c>
      <c r="E84" s="45">
        <f t="shared" si="1"/>
        <v>-134880836.24</v>
      </c>
    </row>
    <row r="85" spans="1:5" s="10" customFormat="1" ht="15">
      <c r="A85" s="23" t="s">
        <v>6</v>
      </c>
      <c r="B85" s="58"/>
      <c r="C85" s="59"/>
      <c r="D85" s="41" t="str">
        <f t="shared" si="10"/>
        <v>   </v>
      </c>
      <c r="E85" s="42"/>
    </row>
    <row r="86" spans="1:5" s="8" customFormat="1" ht="15">
      <c r="A86" s="40" t="s">
        <v>24</v>
      </c>
      <c r="B86" s="54">
        <f>B87+B99+B101+B102+B103+B97</f>
        <v>16543694</v>
      </c>
      <c r="C86" s="54">
        <f>C87+C99+C101+C102+C103+C97</f>
        <v>7569197.350000001</v>
      </c>
      <c r="D86" s="41">
        <f t="shared" si="10"/>
        <v>0.4575276446723447</v>
      </c>
      <c r="E86" s="44">
        <f t="shared" si="1"/>
        <v>-8974496.649999999</v>
      </c>
    </row>
    <row r="87" spans="1:5" s="8" customFormat="1" ht="15">
      <c r="A87" s="40" t="s">
        <v>25</v>
      </c>
      <c r="B87" s="54">
        <v>12175800</v>
      </c>
      <c r="C87" s="55">
        <v>5523195.87</v>
      </c>
      <c r="D87" s="41">
        <f t="shared" si="10"/>
        <v>0.45362077810082296</v>
      </c>
      <c r="E87" s="44">
        <f t="shared" si="1"/>
        <v>-6652604.13</v>
      </c>
    </row>
    <row r="88" spans="1:5" s="8" customFormat="1" ht="15">
      <c r="A88" s="40" t="s">
        <v>7</v>
      </c>
      <c r="B88" s="54">
        <v>6658178.76</v>
      </c>
      <c r="C88" s="55">
        <v>2759500.96</v>
      </c>
      <c r="D88" s="41">
        <f t="shared" si="10"/>
        <v>0.4144528195274829</v>
      </c>
      <c r="E88" s="44">
        <f t="shared" si="1"/>
        <v>-3898677.8</v>
      </c>
    </row>
    <row r="89" spans="1:5" s="8" customFormat="1" ht="15">
      <c r="A89" s="40" t="s">
        <v>55</v>
      </c>
      <c r="B89" s="54">
        <v>3400</v>
      </c>
      <c r="C89" s="54">
        <v>0</v>
      </c>
      <c r="D89" s="41">
        <f t="shared" si="10"/>
        <v>0</v>
      </c>
      <c r="E89" s="44">
        <f t="shared" si="1"/>
        <v>-3400</v>
      </c>
    </row>
    <row r="90" spans="1:5" s="8" customFormat="1" ht="15">
      <c r="A90" s="40" t="s">
        <v>56</v>
      </c>
      <c r="B90" s="54">
        <v>241300</v>
      </c>
      <c r="C90" s="54">
        <v>70284.44</v>
      </c>
      <c r="D90" s="41">
        <f t="shared" si="10"/>
        <v>0.2912740986324078</v>
      </c>
      <c r="E90" s="44">
        <f t="shared" si="1"/>
        <v>-171015.56</v>
      </c>
    </row>
    <row r="91" spans="1:5" s="8" customFormat="1" ht="15">
      <c r="A91" s="40" t="s">
        <v>57</v>
      </c>
      <c r="B91" s="54">
        <v>175311</v>
      </c>
      <c r="C91" s="54">
        <v>58546.34</v>
      </c>
      <c r="D91" s="41">
        <f t="shared" si="10"/>
        <v>0.33395702494424195</v>
      </c>
      <c r="E91" s="44">
        <f>C91-B91</f>
        <v>-116764.66</v>
      </c>
    </row>
    <row r="92" spans="1:5" s="8" customFormat="1" ht="15">
      <c r="A92" s="40" t="s">
        <v>58</v>
      </c>
      <c r="B92" s="54">
        <v>657500</v>
      </c>
      <c r="C92" s="55">
        <v>136866.4</v>
      </c>
      <c r="D92" s="41">
        <f t="shared" si="10"/>
        <v>0.208161825095057</v>
      </c>
      <c r="E92" s="44">
        <f t="shared" si="1"/>
        <v>-520633.6</v>
      </c>
    </row>
    <row r="93" spans="1:5" s="8" customFormat="1" ht="15">
      <c r="A93" s="40" t="s">
        <v>57</v>
      </c>
      <c r="B93" s="54">
        <v>494973</v>
      </c>
      <c r="C93" s="55">
        <v>101751.32</v>
      </c>
      <c r="D93" s="41">
        <f t="shared" si="10"/>
        <v>0.20556943510050044</v>
      </c>
      <c r="E93" s="44">
        <f t="shared" si="1"/>
        <v>-393221.68</v>
      </c>
    </row>
    <row r="94" spans="1:5" s="8" customFormat="1" ht="15">
      <c r="A94" s="40" t="s">
        <v>130</v>
      </c>
      <c r="B94" s="54">
        <v>600</v>
      </c>
      <c r="C94" s="55">
        <v>0</v>
      </c>
      <c r="D94" s="41">
        <f t="shared" si="10"/>
        <v>0</v>
      </c>
      <c r="E94" s="44">
        <f>C94-B94</f>
        <v>-600</v>
      </c>
    </row>
    <row r="95" spans="1:5" s="8" customFormat="1" ht="15">
      <c r="A95" s="40" t="s">
        <v>59</v>
      </c>
      <c r="B95" s="54">
        <v>1300</v>
      </c>
      <c r="C95" s="55">
        <v>300</v>
      </c>
      <c r="D95" s="41">
        <f t="shared" si="10"/>
        <v>0.23076923076923078</v>
      </c>
      <c r="E95" s="44">
        <f t="shared" si="1"/>
        <v>-1000</v>
      </c>
    </row>
    <row r="96" spans="1:5" s="8" customFormat="1" ht="15">
      <c r="A96" s="40" t="s">
        <v>164</v>
      </c>
      <c r="B96" s="54">
        <v>175000</v>
      </c>
      <c r="C96" s="55">
        <v>7270</v>
      </c>
      <c r="D96" s="41">
        <f t="shared" si="10"/>
        <v>0.041542857142857145</v>
      </c>
      <c r="E96" s="44">
        <f t="shared" si="1"/>
        <v>-167730</v>
      </c>
    </row>
    <row r="97" spans="1:5" s="8" customFormat="1" ht="15">
      <c r="A97" s="40" t="s">
        <v>136</v>
      </c>
      <c r="B97" s="54">
        <f>B98</f>
        <v>15800</v>
      </c>
      <c r="C97" s="54">
        <f>C98</f>
        <v>0</v>
      </c>
      <c r="D97" s="41">
        <f t="shared" si="10"/>
        <v>0</v>
      </c>
      <c r="E97" s="44">
        <f>C97-B97</f>
        <v>-15800</v>
      </c>
    </row>
    <row r="98" spans="1:5" s="8" customFormat="1" ht="15">
      <c r="A98" s="40" t="s">
        <v>137</v>
      </c>
      <c r="B98" s="54">
        <v>15800</v>
      </c>
      <c r="C98" s="54">
        <v>0</v>
      </c>
      <c r="D98" s="41">
        <f t="shared" si="10"/>
        <v>0</v>
      </c>
      <c r="E98" s="44">
        <f>C98-B98</f>
        <v>-15800</v>
      </c>
    </row>
    <row r="99" spans="1:5" s="8" customFormat="1" ht="15">
      <c r="A99" s="40" t="s">
        <v>38</v>
      </c>
      <c r="B99" s="54">
        <v>2951894</v>
      </c>
      <c r="C99" s="55">
        <v>1499991.11</v>
      </c>
      <c r="D99" s="41">
        <f t="shared" si="10"/>
        <v>0.5081453161936031</v>
      </c>
      <c r="E99" s="44">
        <f t="shared" si="1"/>
        <v>-1451902.89</v>
      </c>
    </row>
    <row r="100" spans="1:5" s="8" customFormat="1" ht="15">
      <c r="A100" s="40" t="s">
        <v>7</v>
      </c>
      <c r="B100" s="54">
        <v>1894086</v>
      </c>
      <c r="C100" s="55">
        <v>1008069.36</v>
      </c>
      <c r="D100" s="41">
        <f t="shared" si="10"/>
        <v>0.5322194240388239</v>
      </c>
      <c r="E100" s="44">
        <f>C100-B100</f>
        <v>-886016.64</v>
      </c>
    </row>
    <row r="101" spans="1:5" s="8" customFormat="1" ht="15">
      <c r="A101" s="40" t="s">
        <v>53</v>
      </c>
      <c r="B101" s="54">
        <v>0</v>
      </c>
      <c r="C101" s="55">
        <v>0</v>
      </c>
      <c r="D101" s="41" t="str">
        <f t="shared" si="10"/>
        <v>   </v>
      </c>
      <c r="E101" s="44">
        <f t="shared" si="1"/>
        <v>0</v>
      </c>
    </row>
    <row r="102" spans="1:5" s="8" customFormat="1" ht="15">
      <c r="A102" s="40" t="s">
        <v>26</v>
      </c>
      <c r="B102" s="54">
        <v>25000</v>
      </c>
      <c r="C102" s="55">
        <v>0</v>
      </c>
      <c r="D102" s="41">
        <f t="shared" si="10"/>
        <v>0</v>
      </c>
      <c r="E102" s="44">
        <f t="shared" si="1"/>
        <v>-25000</v>
      </c>
    </row>
    <row r="103" spans="1:5" s="8" customFormat="1" ht="15">
      <c r="A103" s="40" t="s">
        <v>35</v>
      </c>
      <c r="B103" s="54">
        <f>B104+B105+B107+B109+B110+B111+B112</f>
        <v>1375200</v>
      </c>
      <c r="C103" s="54">
        <v>546010.37</v>
      </c>
      <c r="D103" s="52">
        <f t="shared" si="10"/>
        <v>0.39704069953461313</v>
      </c>
      <c r="E103" s="44">
        <f t="shared" si="1"/>
        <v>-829189.63</v>
      </c>
    </row>
    <row r="104" spans="1:5" s="8" customFormat="1" ht="15">
      <c r="A104" s="40" t="s">
        <v>165</v>
      </c>
      <c r="B104" s="54"/>
      <c r="C104" s="55"/>
      <c r="D104" s="41" t="str">
        <f t="shared" si="10"/>
        <v>   </v>
      </c>
      <c r="E104" s="44">
        <f t="shared" si="1"/>
        <v>0</v>
      </c>
    </row>
    <row r="105" spans="1:5" s="8" customFormat="1" ht="15">
      <c r="A105" s="40" t="s">
        <v>88</v>
      </c>
      <c r="B105" s="54">
        <v>782400</v>
      </c>
      <c r="C105" s="55">
        <v>372405.59</v>
      </c>
      <c r="D105" s="41">
        <f aca="true" t="shared" si="11" ref="D105:D149">IF(B105=0,"   ",C105/B105)</f>
        <v>0.4759785148261759</v>
      </c>
      <c r="E105" s="44">
        <f t="shared" si="1"/>
        <v>-409994.41</v>
      </c>
    </row>
    <row r="106" spans="1:5" s="8" customFormat="1" ht="15">
      <c r="A106" s="40" t="s">
        <v>89</v>
      </c>
      <c r="B106" s="54">
        <v>566000</v>
      </c>
      <c r="C106" s="55">
        <v>261749.26</v>
      </c>
      <c r="D106" s="41">
        <f t="shared" si="11"/>
        <v>0.4624545229681979</v>
      </c>
      <c r="E106" s="44">
        <f>C106-B106</f>
        <v>-304250.74</v>
      </c>
    </row>
    <row r="107" spans="1:5" s="8" customFormat="1" ht="15">
      <c r="A107" s="40" t="s">
        <v>90</v>
      </c>
      <c r="B107" s="54">
        <v>172800</v>
      </c>
      <c r="C107" s="55">
        <v>73604.78</v>
      </c>
      <c r="D107" s="41">
        <f t="shared" si="11"/>
        <v>0.42595358796296295</v>
      </c>
      <c r="E107" s="44">
        <f t="shared" si="1"/>
        <v>-99195.22</v>
      </c>
    </row>
    <row r="108" spans="1:5" s="8" customFormat="1" ht="15">
      <c r="A108" s="40" t="s">
        <v>89</v>
      </c>
      <c r="B108" s="54">
        <v>121312</v>
      </c>
      <c r="C108" s="55">
        <v>50311</v>
      </c>
      <c r="D108" s="41">
        <f t="shared" si="11"/>
        <v>0.4147240174096544</v>
      </c>
      <c r="E108" s="44">
        <f t="shared" si="1"/>
        <v>-71001</v>
      </c>
    </row>
    <row r="109" spans="1:5" s="8" customFormat="1" ht="15">
      <c r="A109" s="40" t="s">
        <v>60</v>
      </c>
      <c r="B109" s="54">
        <v>105000</v>
      </c>
      <c r="C109" s="55">
        <v>89000</v>
      </c>
      <c r="D109" s="41">
        <f t="shared" si="11"/>
        <v>0.8476190476190476</v>
      </c>
      <c r="E109" s="44">
        <f t="shared" si="1"/>
        <v>-16000</v>
      </c>
    </row>
    <row r="110" spans="1:5" s="8" customFormat="1" ht="15">
      <c r="A110" s="40" t="s">
        <v>166</v>
      </c>
      <c r="B110" s="54">
        <v>315000</v>
      </c>
      <c r="C110" s="55">
        <v>11000</v>
      </c>
      <c r="D110" s="41">
        <f t="shared" si="11"/>
        <v>0.03492063492063492</v>
      </c>
      <c r="E110" s="44">
        <f t="shared" si="1"/>
        <v>-304000</v>
      </c>
    </row>
    <row r="111" spans="1:5" s="8" customFormat="1" ht="15">
      <c r="A111" s="40" t="s">
        <v>61</v>
      </c>
      <c r="B111" s="54">
        <v>0</v>
      </c>
      <c r="C111" s="55">
        <v>0</v>
      </c>
      <c r="D111" s="41" t="str">
        <f t="shared" si="11"/>
        <v>   </v>
      </c>
      <c r="E111" s="44">
        <f>C111-B111</f>
        <v>0</v>
      </c>
    </row>
    <row r="112" spans="1:5" s="8" customFormat="1" ht="15">
      <c r="A112" s="40" t="s">
        <v>62</v>
      </c>
      <c r="B112" s="54">
        <v>0</v>
      </c>
      <c r="C112" s="55">
        <v>0</v>
      </c>
      <c r="D112" s="41" t="str">
        <f t="shared" si="11"/>
        <v>   </v>
      </c>
      <c r="E112" s="44">
        <f t="shared" si="1"/>
        <v>0</v>
      </c>
    </row>
    <row r="113" spans="1:5" s="8" customFormat="1" ht="15.75" customHeight="1">
      <c r="A113" s="40" t="s">
        <v>64</v>
      </c>
      <c r="B113" s="54">
        <f>SUM(B114)</f>
        <v>863300</v>
      </c>
      <c r="C113" s="54">
        <f>SUM(C114)</f>
        <v>863300</v>
      </c>
      <c r="D113" s="41">
        <f t="shared" si="11"/>
        <v>1</v>
      </c>
      <c r="E113" s="44">
        <f>C113-B113</f>
        <v>0</v>
      </c>
    </row>
    <row r="114" spans="1:5" s="8" customFormat="1" ht="15">
      <c r="A114" s="40" t="s">
        <v>65</v>
      </c>
      <c r="B114" s="54">
        <v>863300</v>
      </c>
      <c r="C114" s="55">
        <v>863300</v>
      </c>
      <c r="D114" s="41">
        <f t="shared" si="11"/>
        <v>1</v>
      </c>
      <c r="E114" s="44">
        <f>C114-B114</f>
        <v>0</v>
      </c>
    </row>
    <row r="115" spans="1:5" s="8" customFormat="1" ht="15.75" customHeight="1">
      <c r="A115" s="40" t="s">
        <v>27</v>
      </c>
      <c r="B115" s="54">
        <f>SUM(B116:B118)</f>
        <v>1775100</v>
      </c>
      <c r="C115" s="54">
        <f>SUM(C116:C118)</f>
        <v>772737.41</v>
      </c>
      <c r="D115" s="41">
        <f t="shared" si="11"/>
        <v>0.4353204946200214</v>
      </c>
      <c r="E115" s="44">
        <f t="shared" si="1"/>
        <v>-1002362.59</v>
      </c>
    </row>
    <row r="116" spans="1:5" s="8" customFormat="1" ht="15">
      <c r="A116" s="40" t="s">
        <v>99</v>
      </c>
      <c r="B116" s="54">
        <v>1040600</v>
      </c>
      <c r="C116" s="55">
        <v>425241.46</v>
      </c>
      <c r="D116" s="41">
        <f t="shared" si="11"/>
        <v>0.4086502594656929</v>
      </c>
      <c r="E116" s="44">
        <f t="shared" si="1"/>
        <v>-615358.54</v>
      </c>
    </row>
    <row r="117" spans="1:5" s="8" customFormat="1" ht="15">
      <c r="A117" s="40" t="s">
        <v>98</v>
      </c>
      <c r="B117" s="54">
        <v>45200</v>
      </c>
      <c r="C117" s="55">
        <v>32274.44</v>
      </c>
      <c r="D117" s="41">
        <f t="shared" si="11"/>
        <v>0.7140362831858407</v>
      </c>
      <c r="E117" s="44">
        <f t="shared" si="1"/>
        <v>-12925.560000000001</v>
      </c>
    </row>
    <row r="118" spans="1:5" s="8" customFormat="1" ht="15">
      <c r="A118" s="40" t="s">
        <v>63</v>
      </c>
      <c r="B118" s="54">
        <v>689300</v>
      </c>
      <c r="C118" s="55">
        <v>315221.51</v>
      </c>
      <c r="D118" s="41">
        <f t="shared" si="11"/>
        <v>0.4573067024517627</v>
      </c>
      <c r="E118" s="44">
        <f t="shared" si="1"/>
        <v>-374078.49</v>
      </c>
    </row>
    <row r="119" spans="1:5" s="8" customFormat="1" ht="15">
      <c r="A119" s="40" t="s">
        <v>66</v>
      </c>
      <c r="B119" s="54">
        <v>524359</v>
      </c>
      <c r="C119" s="55">
        <v>236667.71</v>
      </c>
      <c r="D119" s="41">
        <f t="shared" si="11"/>
        <v>0.4513467109365911</v>
      </c>
      <c r="E119" s="44">
        <f>C119-B119</f>
        <v>-287691.29000000004</v>
      </c>
    </row>
    <row r="120" spans="1:5" s="8" customFormat="1" ht="15">
      <c r="A120" s="40" t="s">
        <v>28</v>
      </c>
      <c r="B120" s="54">
        <f>B129+B131+B138+B137+B136+B125+B121</f>
        <v>22456000</v>
      </c>
      <c r="C120" s="54">
        <f>C129+C131+C138+C137+C136+C125+C121</f>
        <v>10477666.26</v>
      </c>
      <c r="D120" s="41">
        <f t="shared" si="11"/>
        <v>0.46658649180619877</v>
      </c>
      <c r="E120" s="44">
        <f t="shared" si="1"/>
        <v>-11978333.74</v>
      </c>
    </row>
    <row r="121" spans="1:5" s="8" customFormat="1" ht="15">
      <c r="A121" s="60" t="s">
        <v>179</v>
      </c>
      <c r="B121" s="54">
        <v>207700</v>
      </c>
      <c r="C121" s="54">
        <f>C122</f>
        <v>0</v>
      </c>
      <c r="D121" s="41">
        <f aca="true" t="shared" si="12" ref="D121:D126">IF(B121=0,"   ",C121/B121)</f>
        <v>0</v>
      </c>
      <c r="E121" s="44">
        <f aca="true" t="shared" si="13" ref="E121:E130">C121-B121</f>
        <v>-207700</v>
      </c>
    </row>
    <row r="122" spans="1:5" s="8" customFormat="1" ht="15">
      <c r="A122" s="60" t="s">
        <v>180</v>
      </c>
      <c r="B122" s="54">
        <f>B123+B124</f>
        <v>207700</v>
      </c>
      <c r="C122" s="54">
        <f>C123+C124</f>
        <v>0</v>
      </c>
      <c r="D122" s="41">
        <f t="shared" si="12"/>
        <v>0</v>
      </c>
      <c r="E122" s="44">
        <f t="shared" si="13"/>
        <v>-207700</v>
      </c>
    </row>
    <row r="123" spans="1:5" s="8" customFormat="1" ht="15">
      <c r="A123" s="66" t="s">
        <v>93</v>
      </c>
      <c r="B123" s="54">
        <v>207700</v>
      </c>
      <c r="C123" s="54">
        <v>0</v>
      </c>
      <c r="D123" s="41">
        <f t="shared" si="12"/>
        <v>0</v>
      </c>
      <c r="E123" s="44">
        <f t="shared" si="13"/>
        <v>-207700</v>
      </c>
    </row>
    <row r="124" spans="1:5" s="8" customFormat="1" ht="15">
      <c r="A124" s="66" t="s">
        <v>94</v>
      </c>
      <c r="B124" s="54">
        <v>0</v>
      </c>
      <c r="C124" s="54">
        <v>0</v>
      </c>
      <c r="D124" s="41" t="str">
        <f t="shared" si="12"/>
        <v>   </v>
      </c>
      <c r="E124" s="44">
        <f t="shared" si="13"/>
        <v>0</v>
      </c>
    </row>
    <row r="125" spans="1:5" s="8" customFormat="1" ht="15">
      <c r="A125" s="60" t="s">
        <v>159</v>
      </c>
      <c r="B125" s="54">
        <v>3218000</v>
      </c>
      <c r="C125" s="54">
        <f>C126</f>
        <v>2400000</v>
      </c>
      <c r="D125" s="41">
        <f t="shared" si="12"/>
        <v>0.7458048477315102</v>
      </c>
      <c r="E125" s="44">
        <f t="shared" si="13"/>
        <v>-818000</v>
      </c>
    </row>
    <row r="126" spans="1:5" s="8" customFormat="1" ht="15">
      <c r="A126" s="60" t="s">
        <v>160</v>
      </c>
      <c r="B126" s="54">
        <v>3218000</v>
      </c>
      <c r="C126" s="54">
        <f>C127+C128</f>
        <v>2400000</v>
      </c>
      <c r="D126" s="41">
        <f t="shared" si="12"/>
        <v>0.7458048477315102</v>
      </c>
      <c r="E126" s="44">
        <f t="shared" si="13"/>
        <v>-818000</v>
      </c>
    </row>
    <row r="127" spans="1:5" s="8" customFormat="1" ht="15">
      <c r="A127" s="60" t="s">
        <v>185</v>
      </c>
      <c r="B127" s="54">
        <v>64800</v>
      </c>
      <c r="C127" s="54">
        <v>0</v>
      </c>
      <c r="D127" s="41"/>
      <c r="E127" s="44"/>
    </row>
    <row r="128" spans="1:5" s="8" customFormat="1" ht="15">
      <c r="A128" s="60" t="s">
        <v>186</v>
      </c>
      <c r="B128" s="54">
        <v>3218000</v>
      </c>
      <c r="C128" s="54">
        <v>2400000</v>
      </c>
      <c r="D128" s="41"/>
      <c r="E128" s="44"/>
    </row>
    <row r="129" spans="1:5" s="8" customFormat="1" ht="15">
      <c r="A129" s="60" t="s">
        <v>131</v>
      </c>
      <c r="B129" s="54">
        <v>675200</v>
      </c>
      <c r="C129" s="54">
        <v>670150</v>
      </c>
      <c r="D129" s="41">
        <f t="shared" si="11"/>
        <v>0.9925207345971564</v>
      </c>
      <c r="E129" s="44">
        <f t="shared" si="13"/>
        <v>-5050</v>
      </c>
    </row>
    <row r="130" spans="1:5" s="8" customFormat="1" ht="15">
      <c r="A130" s="60" t="s">
        <v>132</v>
      </c>
      <c r="B130" s="54">
        <v>675200</v>
      </c>
      <c r="C130" s="54">
        <v>370150</v>
      </c>
      <c r="D130" s="41">
        <f t="shared" si="11"/>
        <v>0.5482079383886256</v>
      </c>
      <c r="E130" s="44">
        <f t="shared" si="13"/>
        <v>-305050</v>
      </c>
    </row>
    <row r="131" spans="1:5" s="8" customFormat="1" ht="15">
      <c r="A131" s="40" t="s">
        <v>29</v>
      </c>
      <c r="B131" s="54">
        <f>B132+B135</f>
        <v>18285300</v>
      </c>
      <c r="C131" s="54">
        <f>SUM(C133:C134)</f>
        <v>7375277.79</v>
      </c>
      <c r="D131" s="41">
        <f t="shared" si="11"/>
        <v>0.40334464241767976</v>
      </c>
      <c r="E131" s="44">
        <f t="shared" si="1"/>
        <v>-10910022.21</v>
      </c>
    </row>
    <row r="132" spans="1:5" s="8" customFormat="1" ht="15">
      <c r="A132" s="40" t="s">
        <v>167</v>
      </c>
      <c r="B132" s="54">
        <f>B133+B134</f>
        <v>12781500</v>
      </c>
      <c r="C132" s="54">
        <f>C133+C134</f>
        <v>7375277.79</v>
      </c>
      <c r="D132" s="41"/>
      <c r="E132" s="44"/>
    </row>
    <row r="133" spans="1:5" s="8" customFormat="1" ht="15">
      <c r="A133" s="66" t="s">
        <v>93</v>
      </c>
      <c r="B133" s="54">
        <v>11503400</v>
      </c>
      <c r="C133" s="54">
        <v>2719936.8</v>
      </c>
      <c r="D133" s="41">
        <f t="shared" si="11"/>
        <v>0.2364463376045343</v>
      </c>
      <c r="E133" s="44">
        <f t="shared" si="1"/>
        <v>-8783463.2</v>
      </c>
    </row>
    <row r="134" spans="1:5" s="8" customFormat="1" ht="15">
      <c r="A134" s="66" t="s">
        <v>94</v>
      </c>
      <c r="B134" s="54">
        <v>1278100</v>
      </c>
      <c r="C134" s="54">
        <v>4655340.99</v>
      </c>
      <c r="D134" s="41">
        <f t="shared" si="11"/>
        <v>3.6423918238009545</v>
      </c>
      <c r="E134" s="44">
        <f t="shared" si="1"/>
        <v>3377240.99</v>
      </c>
    </row>
    <row r="135" spans="1:5" s="8" customFormat="1" ht="27" customHeight="1">
      <c r="A135" s="40" t="s">
        <v>68</v>
      </c>
      <c r="B135" s="54">
        <v>5503800</v>
      </c>
      <c r="C135" s="54">
        <v>0</v>
      </c>
      <c r="D135" s="41">
        <f t="shared" si="11"/>
        <v>0</v>
      </c>
      <c r="E135" s="44">
        <f t="shared" si="1"/>
        <v>-5503800</v>
      </c>
    </row>
    <row r="136" spans="1:5" s="8" customFormat="1" ht="15">
      <c r="A136" s="60" t="s">
        <v>154</v>
      </c>
      <c r="B136" s="54">
        <v>0</v>
      </c>
      <c r="C136" s="54">
        <v>0</v>
      </c>
      <c r="D136" s="41" t="str">
        <f t="shared" si="11"/>
        <v>   </v>
      </c>
      <c r="E136" s="44">
        <f>C136-B136</f>
        <v>0</v>
      </c>
    </row>
    <row r="137" spans="1:5" s="8" customFormat="1" ht="15">
      <c r="A137" s="60" t="s">
        <v>150</v>
      </c>
      <c r="B137" s="54">
        <v>0</v>
      </c>
      <c r="C137" s="54">
        <v>0</v>
      </c>
      <c r="D137" s="41" t="str">
        <f t="shared" si="11"/>
        <v>   </v>
      </c>
      <c r="E137" s="44">
        <f>C137-B137</f>
        <v>0</v>
      </c>
    </row>
    <row r="138" spans="1:5" s="8" customFormat="1" ht="15">
      <c r="A138" s="40" t="s">
        <v>51</v>
      </c>
      <c r="B138" s="54">
        <f>SUM(B139:B139)</f>
        <v>69800</v>
      </c>
      <c r="C138" s="54">
        <f>SUM(C139:C139)</f>
        <v>32238.47</v>
      </c>
      <c r="D138" s="41">
        <f t="shared" si="11"/>
        <v>0.4618691977077364</v>
      </c>
      <c r="E138" s="44">
        <f t="shared" si="1"/>
        <v>-37561.53</v>
      </c>
    </row>
    <row r="139" spans="1:5" s="8" customFormat="1" ht="15">
      <c r="A139" s="40" t="s">
        <v>67</v>
      </c>
      <c r="B139" s="54">
        <v>69800</v>
      </c>
      <c r="C139" s="54">
        <v>32238.47</v>
      </c>
      <c r="D139" s="41">
        <f t="shared" si="11"/>
        <v>0.4618691977077364</v>
      </c>
      <c r="E139" s="44">
        <f>C139-B139</f>
        <v>-37561.53</v>
      </c>
    </row>
    <row r="140" spans="1:5" s="8" customFormat="1" ht="15">
      <c r="A140" s="40" t="s">
        <v>8</v>
      </c>
      <c r="B140" s="54">
        <f>B141</f>
        <v>15914976</v>
      </c>
      <c r="C140" s="54">
        <f>C141</f>
        <v>10880120</v>
      </c>
      <c r="D140" s="41">
        <f t="shared" si="11"/>
        <v>0.6836403648990736</v>
      </c>
      <c r="E140" s="44">
        <f t="shared" si="1"/>
        <v>-5034856</v>
      </c>
    </row>
    <row r="141" spans="1:5" s="8" customFormat="1" ht="15">
      <c r="A141" s="40" t="s">
        <v>129</v>
      </c>
      <c r="B141" s="54">
        <f>B142+B146</f>
        <v>15914976</v>
      </c>
      <c r="C141" s="54">
        <f>C142+C146</f>
        <v>10880120</v>
      </c>
      <c r="D141" s="41">
        <f t="shared" si="11"/>
        <v>0.6836403648990736</v>
      </c>
      <c r="E141" s="44">
        <f t="shared" si="1"/>
        <v>-5034856</v>
      </c>
    </row>
    <row r="142" spans="1:5" s="8" customFormat="1" ht="15">
      <c r="A142" s="40" t="s">
        <v>145</v>
      </c>
      <c r="B142" s="54">
        <f>B143+B144+B145</f>
        <v>10001570</v>
      </c>
      <c r="C142" s="54">
        <f>C143+C144+C145</f>
        <v>7852564</v>
      </c>
      <c r="D142" s="41">
        <f t="shared" si="11"/>
        <v>0.7851331340979466</v>
      </c>
      <c r="E142" s="44">
        <f aca="true" t="shared" si="14" ref="E142:E149">C142-B142</f>
        <v>-2149006</v>
      </c>
    </row>
    <row r="143" spans="1:5" s="8" customFormat="1" ht="15">
      <c r="A143" s="66" t="s">
        <v>146</v>
      </c>
      <c r="B143" s="54">
        <v>5903558</v>
      </c>
      <c r="C143" s="54">
        <v>5903558</v>
      </c>
      <c r="D143" s="41">
        <f t="shared" si="11"/>
        <v>1</v>
      </c>
      <c r="E143" s="44">
        <f t="shared" si="14"/>
        <v>0</v>
      </c>
    </row>
    <row r="144" spans="1:5" s="8" customFormat="1" ht="15">
      <c r="A144" s="66" t="s">
        <v>168</v>
      </c>
      <c r="B144" s="54">
        <v>1949006</v>
      </c>
      <c r="C144" s="54">
        <v>1949006</v>
      </c>
      <c r="D144" s="41">
        <f t="shared" si="11"/>
        <v>1</v>
      </c>
      <c r="E144" s="44">
        <f t="shared" si="14"/>
        <v>0</v>
      </c>
    </row>
    <row r="145" spans="1:5" s="8" customFormat="1" ht="15">
      <c r="A145" s="66" t="s">
        <v>188</v>
      </c>
      <c r="B145" s="54">
        <v>2149006</v>
      </c>
      <c r="C145" s="54">
        <v>0</v>
      </c>
      <c r="D145" s="41">
        <f>IF(B145=0,"   ",C145/B145)</f>
        <v>0</v>
      </c>
      <c r="E145" s="44">
        <f>C145-B145</f>
        <v>-2149006</v>
      </c>
    </row>
    <row r="146" spans="1:5" s="8" customFormat="1" ht="15">
      <c r="A146" s="40" t="s">
        <v>147</v>
      </c>
      <c r="B146" s="54">
        <f>B147+B148+B149</f>
        <v>5913406</v>
      </c>
      <c r="C146" s="54">
        <f>C147+C148+C149</f>
        <v>3027556</v>
      </c>
      <c r="D146" s="41">
        <f t="shared" si="11"/>
        <v>0.5119817580595684</v>
      </c>
      <c r="E146" s="44">
        <f t="shared" si="14"/>
        <v>-2885850</v>
      </c>
    </row>
    <row r="147" spans="1:5" s="8" customFormat="1" ht="15">
      <c r="A147" s="66" t="s">
        <v>146</v>
      </c>
      <c r="B147" s="54">
        <v>4352084.3</v>
      </c>
      <c r="C147" s="54">
        <v>2271646.3</v>
      </c>
      <c r="D147" s="41">
        <f t="shared" si="11"/>
        <v>0.5219674398310713</v>
      </c>
      <c r="E147" s="44">
        <f t="shared" si="14"/>
        <v>-2080438</v>
      </c>
    </row>
    <row r="148" spans="1:5" s="8" customFormat="1" ht="15">
      <c r="A148" s="66" t="s">
        <v>168</v>
      </c>
      <c r="B148" s="54">
        <v>1561321.7</v>
      </c>
      <c r="C148" s="54">
        <v>755909.7</v>
      </c>
      <c r="D148" s="41">
        <f t="shared" si="11"/>
        <v>0.4841473092957076</v>
      </c>
      <c r="E148" s="44">
        <f t="shared" si="14"/>
        <v>-805412</v>
      </c>
    </row>
    <row r="149" spans="1:5" s="8" customFormat="1" ht="15">
      <c r="A149" s="66" t="s">
        <v>188</v>
      </c>
      <c r="B149" s="54">
        <v>0</v>
      </c>
      <c r="C149" s="54">
        <v>0</v>
      </c>
      <c r="D149" s="41" t="str">
        <f t="shared" si="11"/>
        <v>   </v>
      </c>
      <c r="E149" s="44">
        <f t="shared" si="14"/>
        <v>0</v>
      </c>
    </row>
    <row r="150" spans="1:5" s="8" customFormat="1" ht="15">
      <c r="A150" s="40" t="s">
        <v>9</v>
      </c>
      <c r="B150" s="54">
        <f>B151+B155+B165+B166</f>
        <v>146473100</v>
      </c>
      <c r="C150" s="54">
        <f>C151+C155+C165+C166</f>
        <v>55060468.24</v>
      </c>
      <c r="D150" s="41">
        <f aca="true" t="shared" si="15" ref="D150:D158">IF(B150=0,"   ",C150/B150)</f>
        <v>0.37590839710499746</v>
      </c>
      <c r="E150" s="44">
        <f aca="true" t="shared" si="16" ref="E150:E158">C150-B150</f>
        <v>-91412631.75999999</v>
      </c>
    </row>
    <row r="151" spans="1:5" s="8" customFormat="1" ht="15">
      <c r="A151" s="40" t="s">
        <v>69</v>
      </c>
      <c r="B151" s="54">
        <f>B152+B153+B154</f>
        <v>28645200</v>
      </c>
      <c r="C151" s="54">
        <f>C152+C153+C154</f>
        <v>8654485.91</v>
      </c>
      <c r="D151" s="41">
        <f t="shared" si="15"/>
        <v>0.3021269151550696</v>
      </c>
      <c r="E151" s="44">
        <f t="shared" si="16"/>
        <v>-19990714.09</v>
      </c>
    </row>
    <row r="152" spans="1:5" s="8" customFormat="1" ht="15">
      <c r="A152" s="40" t="s">
        <v>169</v>
      </c>
      <c r="B152" s="54">
        <v>20989800</v>
      </c>
      <c r="C152" s="55">
        <v>8622485.91</v>
      </c>
      <c r="D152" s="41">
        <f>IF(B152=0,"   ",C152/B152)</f>
        <v>0.41079409570362746</v>
      </c>
      <c r="E152" s="44">
        <f>C152-B152</f>
        <v>-12367314.09</v>
      </c>
    </row>
    <row r="153" spans="1:5" s="8" customFormat="1" ht="15">
      <c r="A153" s="40" t="s">
        <v>170</v>
      </c>
      <c r="B153" s="54">
        <v>71700</v>
      </c>
      <c r="C153" s="54">
        <v>32000</v>
      </c>
      <c r="D153" s="41">
        <f>IF(B153=0,"   ",C153/B153)</f>
        <v>0.44630404463040446</v>
      </c>
      <c r="E153" s="44">
        <f>C153-B153</f>
        <v>-39700</v>
      </c>
    </row>
    <row r="154" spans="1:5" s="8" customFormat="1" ht="15">
      <c r="A154" s="40" t="s">
        <v>181</v>
      </c>
      <c r="B154" s="54">
        <v>7583700</v>
      </c>
      <c r="C154" s="54">
        <v>0</v>
      </c>
      <c r="D154" s="41">
        <f>IF(B154=0,"   ",C154/B154)</f>
        <v>0</v>
      </c>
      <c r="E154" s="44">
        <f>C154-B154</f>
        <v>-7583700</v>
      </c>
    </row>
    <row r="155" spans="1:5" s="8" customFormat="1" ht="15">
      <c r="A155" s="40" t="s">
        <v>70</v>
      </c>
      <c r="B155" s="54">
        <f>B156+B158</f>
        <v>112633500</v>
      </c>
      <c r="C155" s="54">
        <f>C156+C158</f>
        <v>44355754.09</v>
      </c>
      <c r="D155" s="41">
        <f t="shared" si="15"/>
        <v>0.3938060531724576</v>
      </c>
      <c r="E155" s="44">
        <f t="shared" si="16"/>
        <v>-68277745.91</v>
      </c>
    </row>
    <row r="156" spans="1:5" s="8" customFormat="1" ht="15">
      <c r="A156" s="40" t="s">
        <v>169</v>
      </c>
      <c r="B156" s="54">
        <v>103866600</v>
      </c>
      <c r="C156" s="55">
        <v>42374994.09</v>
      </c>
      <c r="D156" s="41">
        <f t="shared" si="15"/>
        <v>0.40797517286596463</v>
      </c>
      <c r="E156" s="44">
        <f t="shared" si="16"/>
        <v>-61491605.91</v>
      </c>
    </row>
    <row r="157" spans="1:5" s="8" customFormat="1" ht="15">
      <c r="A157" s="66" t="s">
        <v>171</v>
      </c>
      <c r="B157" s="54">
        <v>74763900</v>
      </c>
      <c r="C157" s="54">
        <v>39877800</v>
      </c>
      <c r="D157" s="41">
        <f t="shared" si="15"/>
        <v>0.5333830899672168</v>
      </c>
      <c r="E157" s="44">
        <f t="shared" si="16"/>
        <v>-34886100</v>
      </c>
    </row>
    <row r="158" spans="1:5" s="8" customFormat="1" ht="15">
      <c r="A158" s="40" t="s">
        <v>172</v>
      </c>
      <c r="B158" s="54">
        <f>SUM(B159:B162)</f>
        <v>8766900</v>
      </c>
      <c r="C158" s="54">
        <f>SUM(C159:C162)</f>
        <v>1980760</v>
      </c>
      <c r="D158" s="41">
        <f t="shared" si="15"/>
        <v>0.22593619181238522</v>
      </c>
      <c r="E158" s="44">
        <f t="shared" si="16"/>
        <v>-6786140</v>
      </c>
    </row>
    <row r="159" spans="1:5" s="8" customFormat="1" ht="15">
      <c r="A159" s="40" t="s">
        <v>173</v>
      </c>
      <c r="B159" s="54">
        <v>372400</v>
      </c>
      <c r="C159" s="54">
        <v>150660</v>
      </c>
      <c r="D159" s="41">
        <f aca="true" t="shared" si="17" ref="D159:D167">IF(B159=0,"   ",C159/B159)</f>
        <v>0.40456498388829215</v>
      </c>
      <c r="E159" s="44">
        <f aca="true" t="shared" si="18" ref="E159:E167">C159-B159</f>
        <v>-221740</v>
      </c>
    </row>
    <row r="160" spans="1:5" s="8" customFormat="1" ht="15">
      <c r="A160" s="40" t="s">
        <v>174</v>
      </c>
      <c r="B160" s="54">
        <v>4663800</v>
      </c>
      <c r="C160" s="55">
        <v>814300</v>
      </c>
      <c r="D160" s="41">
        <f>IF(B160=0,"   ",C160/B160)</f>
        <v>0.17460011149706248</v>
      </c>
      <c r="E160" s="44">
        <f>C160-B160</f>
        <v>-3849500</v>
      </c>
    </row>
    <row r="161" spans="1:5" s="8" customFormat="1" ht="15">
      <c r="A161" s="40" t="s">
        <v>175</v>
      </c>
      <c r="B161" s="54">
        <v>1730700</v>
      </c>
      <c r="C161" s="54">
        <v>1015800</v>
      </c>
      <c r="D161" s="41">
        <f t="shared" si="17"/>
        <v>0.5869301438724216</v>
      </c>
      <c r="E161" s="44">
        <f t="shared" si="18"/>
        <v>-714900</v>
      </c>
    </row>
    <row r="162" spans="1:5" s="8" customFormat="1" ht="15">
      <c r="A162" s="40" t="s">
        <v>187</v>
      </c>
      <c r="B162" s="54">
        <f>B163+B164</f>
        <v>2000000</v>
      </c>
      <c r="C162" s="54">
        <f>C163+C164</f>
        <v>0</v>
      </c>
      <c r="D162" s="41">
        <f t="shared" si="17"/>
        <v>0</v>
      </c>
      <c r="E162" s="44">
        <f t="shared" si="18"/>
        <v>-2000000</v>
      </c>
    </row>
    <row r="163" spans="1:5" s="8" customFormat="1" ht="15">
      <c r="A163" s="66" t="s">
        <v>168</v>
      </c>
      <c r="B163" s="54">
        <v>1000000</v>
      </c>
      <c r="C163" s="54">
        <v>0</v>
      </c>
      <c r="D163" s="41">
        <f t="shared" si="17"/>
        <v>0</v>
      </c>
      <c r="E163" s="44">
        <f t="shared" si="18"/>
        <v>-1000000</v>
      </c>
    </row>
    <row r="164" spans="1:5" s="8" customFormat="1" ht="15">
      <c r="A164" s="66" t="s">
        <v>188</v>
      </c>
      <c r="B164" s="54">
        <v>1000000</v>
      </c>
      <c r="C164" s="54">
        <v>0</v>
      </c>
      <c r="D164" s="41">
        <f>IF(B164=0,"   ",C164/B164)</f>
        <v>0</v>
      </c>
      <c r="E164" s="44">
        <f>C164-B164</f>
        <v>-1000000</v>
      </c>
    </row>
    <row r="165" spans="1:5" s="8" customFormat="1" ht="15">
      <c r="A165" s="40" t="s">
        <v>71</v>
      </c>
      <c r="B165" s="54">
        <v>1318400</v>
      </c>
      <c r="C165" s="54">
        <v>192400</v>
      </c>
      <c r="D165" s="41">
        <f t="shared" si="17"/>
        <v>0.14593446601941748</v>
      </c>
      <c r="E165" s="44">
        <f t="shared" si="18"/>
        <v>-1126000</v>
      </c>
    </row>
    <row r="166" spans="1:5" s="8" customFormat="1" ht="15">
      <c r="A166" s="40" t="s">
        <v>72</v>
      </c>
      <c r="B166" s="54">
        <v>3876000</v>
      </c>
      <c r="C166" s="54">
        <v>1857828.24</v>
      </c>
      <c r="D166" s="41">
        <f t="shared" si="17"/>
        <v>0.47931585139318883</v>
      </c>
      <c r="E166" s="44">
        <f t="shared" si="18"/>
        <v>-2018171.76</v>
      </c>
    </row>
    <row r="167" spans="1:5" s="8" customFormat="1" ht="15">
      <c r="A167" s="40" t="s">
        <v>7</v>
      </c>
      <c r="B167" s="54">
        <v>1901560</v>
      </c>
      <c r="C167" s="55">
        <v>861693.99</v>
      </c>
      <c r="D167" s="41">
        <f t="shared" si="17"/>
        <v>0.4531510917352069</v>
      </c>
      <c r="E167" s="44">
        <f t="shared" si="18"/>
        <v>-1039866.01</v>
      </c>
    </row>
    <row r="168" spans="1:5" s="8" customFormat="1" ht="15">
      <c r="A168" s="40" t="s">
        <v>96</v>
      </c>
      <c r="B168" s="53">
        <f>SUM(B169,)</f>
        <v>2502800</v>
      </c>
      <c r="C168" s="53">
        <f>SUM(C169,)</f>
        <v>410000</v>
      </c>
      <c r="D168" s="41">
        <f aca="true" t="shared" si="19" ref="D168:D174">IF(B168=0,"   ",C168/B168)</f>
        <v>0.16381652549144957</v>
      </c>
      <c r="E168" s="44">
        <f aca="true" t="shared" si="20" ref="E168:E174">C168-B168</f>
        <v>-2092800</v>
      </c>
    </row>
    <row r="169" spans="1:5" s="8" customFormat="1" ht="13.5" customHeight="1">
      <c r="A169" s="40" t="s">
        <v>73</v>
      </c>
      <c r="B169" s="54">
        <f>B171+B170+B172</f>
        <v>2502800</v>
      </c>
      <c r="C169" s="54">
        <f>C171+C170+C172</f>
        <v>410000</v>
      </c>
      <c r="D169" s="41">
        <f t="shared" si="19"/>
        <v>0.16381652549144957</v>
      </c>
      <c r="E169" s="44">
        <f t="shared" si="20"/>
        <v>-2092800</v>
      </c>
    </row>
    <row r="170" spans="1:5" s="8" customFormat="1" ht="15">
      <c r="A170" s="40" t="s">
        <v>169</v>
      </c>
      <c r="B170" s="54">
        <v>1175500</v>
      </c>
      <c r="C170" s="55">
        <v>410000</v>
      </c>
      <c r="D170" s="41">
        <f t="shared" si="19"/>
        <v>0.3487877498936623</v>
      </c>
      <c r="E170" s="44">
        <f t="shared" si="20"/>
        <v>-765500</v>
      </c>
    </row>
    <row r="171" spans="1:5" s="8" customFormat="1" ht="15" customHeight="1">
      <c r="A171" s="40" t="s">
        <v>176</v>
      </c>
      <c r="B171" s="54">
        <v>52800</v>
      </c>
      <c r="C171" s="54">
        <v>0</v>
      </c>
      <c r="D171" s="41">
        <f t="shared" si="19"/>
        <v>0</v>
      </c>
      <c r="E171" s="44">
        <f t="shared" si="20"/>
        <v>-52800</v>
      </c>
    </row>
    <row r="172" spans="1:5" s="8" customFormat="1" ht="15" customHeight="1">
      <c r="A172" s="40" t="s">
        <v>182</v>
      </c>
      <c r="B172" s="54">
        <f>B173+B174</f>
        <v>1274500</v>
      </c>
      <c r="C172" s="54">
        <f>C173+C174</f>
        <v>0</v>
      </c>
      <c r="D172" s="41">
        <f t="shared" si="19"/>
        <v>0</v>
      </c>
      <c r="E172" s="44">
        <f t="shared" si="20"/>
        <v>-1274500</v>
      </c>
    </row>
    <row r="173" spans="1:5" s="8" customFormat="1" ht="15">
      <c r="A173" s="66" t="s">
        <v>168</v>
      </c>
      <c r="B173" s="54">
        <v>574500</v>
      </c>
      <c r="C173" s="54">
        <v>0</v>
      </c>
      <c r="D173" s="41">
        <f t="shared" si="19"/>
        <v>0</v>
      </c>
      <c r="E173" s="44">
        <f t="shared" si="20"/>
        <v>-574500</v>
      </c>
    </row>
    <row r="174" spans="1:5" s="8" customFormat="1" ht="15">
      <c r="A174" s="66" t="s">
        <v>188</v>
      </c>
      <c r="B174" s="54">
        <v>700000</v>
      </c>
      <c r="C174" s="54">
        <v>0</v>
      </c>
      <c r="D174" s="41">
        <f t="shared" si="19"/>
        <v>0</v>
      </c>
      <c r="E174" s="44">
        <f t="shared" si="20"/>
        <v>-700000</v>
      </c>
    </row>
    <row r="175" spans="1:5" ht="13.5" customHeight="1">
      <c r="A175" s="40" t="s">
        <v>10</v>
      </c>
      <c r="B175" s="54">
        <f>SUM(B176,B177,B187,B178)</f>
        <v>12343400</v>
      </c>
      <c r="C175" s="54">
        <f>SUM(C176,C177,C187,C178)</f>
        <v>1793761.65</v>
      </c>
      <c r="D175" s="41">
        <f aca="true" t="shared" si="21" ref="D175:D194">IF(B175=0,"   ",C175/B175)</f>
        <v>0.14532152000259246</v>
      </c>
      <c r="E175" s="44">
        <f aca="true" t="shared" si="22" ref="E175:E194">C175-B175</f>
        <v>-10549638.35</v>
      </c>
    </row>
    <row r="176" spans="1:5" ht="14.25" customHeight="1">
      <c r="A176" s="40" t="s">
        <v>74</v>
      </c>
      <c r="B176" s="54">
        <v>345100</v>
      </c>
      <c r="C176" s="55">
        <v>121714.74</v>
      </c>
      <c r="D176" s="41">
        <f t="shared" si="21"/>
        <v>0.3526941176470588</v>
      </c>
      <c r="E176" s="44">
        <f t="shared" si="22"/>
        <v>-223385.26</v>
      </c>
    </row>
    <row r="177" spans="1:5" s="8" customFormat="1" ht="13.5" customHeight="1">
      <c r="A177" s="40" t="s">
        <v>40</v>
      </c>
      <c r="B177" s="54">
        <f>SUM(B179:B184)</f>
        <v>8052200</v>
      </c>
      <c r="C177" s="54">
        <v>1212333.75</v>
      </c>
      <c r="D177" s="41">
        <f t="shared" si="21"/>
        <v>0.15055931919227045</v>
      </c>
      <c r="E177" s="44">
        <f t="shared" si="22"/>
        <v>-6839866.25</v>
      </c>
    </row>
    <row r="178" spans="1:5" s="8" customFormat="1" ht="13.5" customHeight="1">
      <c r="A178" s="40" t="s">
        <v>75</v>
      </c>
      <c r="B178" s="54">
        <v>20000</v>
      </c>
      <c r="C178" s="54">
        <v>20000</v>
      </c>
      <c r="D178" s="41">
        <f t="shared" si="21"/>
        <v>1</v>
      </c>
      <c r="E178" s="44">
        <f t="shared" si="22"/>
        <v>0</v>
      </c>
    </row>
    <row r="179" spans="1:5" s="8" customFormat="1" ht="13.5" customHeight="1">
      <c r="A179" s="40" t="s">
        <v>100</v>
      </c>
      <c r="B179" s="54">
        <v>3340000</v>
      </c>
      <c r="C179" s="54">
        <v>542900</v>
      </c>
      <c r="D179" s="41">
        <f t="shared" si="21"/>
        <v>0.1625449101796407</v>
      </c>
      <c r="E179" s="44">
        <f t="shared" si="22"/>
        <v>-2797100</v>
      </c>
    </row>
    <row r="180" spans="1:5" s="8" customFormat="1" ht="27" customHeight="1">
      <c r="A180" s="40" t="s">
        <v>101</v>
      </c>
      <c r="B180" s="54">
        <v>750000</v>
      </c>
      <c r="C180" s="54">
        <v>292200</v>
      </c>
      <c r="D180" s="41">
        <f>IF(B180=0,"   ",C180/B180)</f>
        <v>0.3896</v>
      </c>
      <c r="E180" s="44">
        <f>C180-B180</f>
        <v>-457800</v>
      </c>
    </row>
    <row r="181" spans="1:5" s="8" customFormat="1" ht="28.5" customHeight="1">
      <c r="A181" s="40" t="s">
        <v>102</v>
      </c>
      <c r="B181" s="54">
        <v>940000</v>
      </c>
      <c r="C181" s="54">
        <v>146160</v>
      </c>
      <c r="D181" s="41">
        <f>IF(B181=0,"   ",C181/B181)</f>
        <v>0.15548936170212765</v>
      </c>
      <c r="E181" s="44">
        <f>C181-B181</f>
        <v>-793840</v>
      </c>
    </row>
    <row r="182" spans="1:5" s="8" customFormat="1" ht="27" customHeight="1">
      <c r="A182" s="40" t="s">
        <v>103</v>
      </c>
      <c r="B182" s="54">
        <v>140000</v>
      </c>
      <c r="C182" s="54">
        <v>78670</v>
      </c>
      <c r="D182" s="41">
        <f>IF(B182=0,"   ",C182/B182)</f>
        <v>0.5619285714285714</v>
      </c>
      <c r="E182" s="44">
        <f>C182-B182</f>
        <v>-61330</v>
      </c>
    </row>
    <row r="183" spans="1:5" s="8" customFormat="1" ht="13.5" customHeight="1">
      <c r="A183" s="40" t="s">
        <v>76</v>
      </c>
      <c r="B183" s="54">
        <v>254300</v>
      </c>
      <c r="C183" s="54">
        <v>132403.75</v>
      </c>
      <c r="D183" s="41">
        <f t="shared" si="21"/>
        <v>0.5206596539520252</v>
      </c>
      <c r="E183" s="44">
        <f t="shared" si="22"/>
        <v>-121896.25</v>
      </c>
    </row>
    <row r="184" spans="1:5" s="8" customFormat="1" ht="13.5" customHeight="1">
      <c r="A184" s="40" t="s">
        <v>77</v>
      </c>
      <c r="B184" s="54">
        <f>B186+B185</f>
        <v>2627900</v>
      </c>
      <c r="C184" s="54">
        <f>C186+C185</f>
        <v>0</v>
      </c>
      <c r="D184" s="41">
        <f t="shared" si="21"/>
        <v>0</v>
      </c>
      <c r="E184" s="44">
        <f t="shared" si="22"/>
        <v>-2627900</v>
      </c>
    </row>
    <row r="185" spans="1:5" s="8" customFormat="1" ht="13.5" customHeight="1">
      <c r="A185" s="66" t="s">
        <v>151</v>
      </c>
      <c r="B185" s="54">
        <v>0</v>
      </c>
      <c r="C185" s="54">
        <v>0</v>
      </c>
      <c r="D185" s="41" t="str">
        <f t="shared" si="21"/>
        <v>   </v>
      </c>
      <c r="E185" s="44">
        <f t="shared" si="22"/>
        <v>0</v>
      </c>
    </row>
    <row r="186" spans="1:5" s="8" customFormat="1" ht="13.5" customHeight="1">
      <c r="A186" s="66" t="s">
        <v>93</v>
      </c>
      <c r="B186" s="54">
        <v>2627900</v>
      </c>
      <c r="C186" s="54">
        <v>0</v>
      </c>
      <c r="D186" s="41">
        <f t="shared" si="21"/>
        <v>0</v>
      </c>
      <c r="E186" s="44">
        <f t="shared" si="22"/>
        <v>-2627900</v>
      </c>
    </row>
    <row r="187" spans="1:5" s="8" customFormat="1" ht="14.25" customHeight="1">
      <c r="A187" s="40" t="s">
        <v>41</v>
      </c>
      <c r="B187" s="54">
        <f>SUM(B188+B189+B190)</f>
        <v>3926100</v>
      </c>
      <c r="C187" s="54">
        <v>439713.16</v>
      </c>
      <c r="D187" s="41">
        <f t="shared" si="21"/>
        <v>0.11199744275489672</v>
      </c>
      <c r="E187" s="44">
        <f t="shared" si="22"/>
        <v>-3486386.84</v>
      </c>
    </row>
    <row r="188" spans="1:5" s="8" customFormat="1" ht="14.25" customHeight="1">
      <c r="A188" s="40" t="s">
        <v>78</v>
      </c>
      <c r="B188" s="54">
        <v>88100</v>
      </c>
      <c r="C188" s="55">
        <v>58515.65</v>
      </c>
      <c r="D188" s="41">
        <f t="shared" si="21"/>
        <v>0.6641958002270147</v>
      </c>
      <c r="E188" s="44">
        <f t="shared" si="22"/>
        <v>-29584.35</v>
      </c>
    </row>
    <row r="189" spans="1:5" s="8" customFormat="1" ht="14.25" customHeight="1">
      <c r="A189" s="40" t="s">
        <v>79</v>
      </c>
      <c r="B189" s="54">
        <v>762400</v>
      </c>
      <c r="C189" s="55">
        <v>381197.51</v>
      </c>
      <c r="D189" s="41">
        <f t="shared" si="21"/>
        <v>0.4999967339979014</v>
      </c>
      <c r="E189" s="44">
        <f t="shared" si="22"/>
        <v>-381202.49</v>
      </c>
    </row>
    <row r="190" spans="1:5" s="8" customFormat="1" ht="14.25" customHeight="1">
      <c r="A190" s="40" t="s">
        <v>104</v>
      </c>
      <c r="B190" s="54">
        <v>3075600</v>
      </c>
      <c r="C190" s="55">
        <v>0</v>
      </c>
      <c r="D190" s="41">
        <f t="shared" si="21"/>
        <v>0</v>
      </c>
      <c r="E190" s="44">
        <f t="shared" si="22"/>
        <v>-3075600</v>
      </c>
    </row>
    <row r="191" spans="1:5" s="8" customFormat="1" ht="14.25" customHeight="1">
      <c r="A191" s="40" t="s">
        <v>80</v>
      </c>
      <c r="B191" s="54">
        <f>B192</f>
        <v>180000</v>
      </c>
      <c r="C191" s="54">
        <f>C192</f>
        <v>49107.5</v>
      </c>
      <c r="D191" s="41">
        <f t="shared" si="21"/>
        <v>0.27281944444444445</v>
      </c>
      <c r="E191" s="44">
        <f t="shared" si="22"/>
        <v>-130892.5</v>
      </c>
    </row>
    <row r="192" spans="1:5" ht="14.25" customHeight="1">
      <c r="A192" s="40" t="s">
        <v>81</v>
      </c>
      <c r="B192" s="54">
        <v>180000</v>
      </c>
      <c r="C192" s="55">
        <v>49107.5</v>
      </c>
      <c r="D192" s="41">
        <f t="shared" si="21"/>
        <v>0.27281944444444445</v>
      </c>
      <c r="E192" s="44">
        <f t="shared" si="22"/>
        <v>-130892.5</v>
      </c>
    </row>
    <row r="193" spans="1:5" ht="14.25" customHeight="1">
      <c r="A193" s="40" t="s">
        <v>82</v>
      </c>
      <c r="B193" s="54">
        <f>B194</f>
        <v>120000</v>
      </c>
      <c r="C193" s="54">
        <f>C194</f>
        <v>75012.35</v>
      </c>
      <c r="D193" s="41">
        <f t="shared" si="21"/>
        <v>0.6251029166666667</v>
      </c>
      <c r="E193" s="44">
        <f t="shared" si="22"/>
        <v>-44987.649999999994</v>
      </c>
    </row>
    <row r="194" spans="1:5" ht="14.25" customHeight="1">
      <c r="A194" s="40" t="s">
        <v>83</v>
      </c>
      <c r="B194" s="54">
        <v>120000</v>
      </c>
      <c r="C194" s="55">
        <v>75012.35</v>
      </c>
      <c r="D194" s="41">
        <f t="shared" si="21"/>
        <v>0.6251029166666667</v>
      </c>
      <c r="E194" s="44">
        <f t="shared" si="22"/>
        <v>-44987.649999999994</v>
      </c>
    </row>
    <row r="195" spans="1:5" s="8" customFormat="1" ht="15">
      <c r="A195" s="40" t="s">
        <v>36</v>
      </c>
      <c r="B195" s="54">
        <f>B196+B197</f>
        <v>22624000</v>
      </c>
      <c r="C195" s="54">
        <f>C196+C197</f>
        <v>10851900</v>
      </c>
      <c r="D195" s="41">
        <f aca="true" t="shared" si="23" ref="D195:D204">IF(B195=0,"   ",C195/B195)</f>
        <v>0.47966318953323905</v>
      </c>
      <c r="E195" s="44">
        <f aca="true" t="shared" si="24" ref="E195:E204">C195-B195</f>
        <v>-11772100</v>
      </c>
    </row>
    <row r="196" spans="1:5" s="8" customFormat="1" ht="15">
      <c r="A196" s="40" t="s">
        <v>84</v>
      </c>
      <c r="B196" s="54">
        <v>20324000</v>
      </c>
      <c r="C196" s="55">
        <v>9977900</v>
      </c>
      <c r="D196" s="41">
        <f t="shared" si="23"/>
        <v>0.49094174375123006</v>
      </c>
      <c r="E196" s="44">
        <f>C196-B196</f>
        <v>-10346100</v>
      </c>
    </row>
    <row r="197" spans="1:5" s="8" customFormat="1" ht="15">
      <c r="A197" s="40" t="s">
        <v>85</v>
      </c>
      <c r="B197" s="54">
        <f>B198</f>
        <v>2300000</v>
      </c>
      <c r="C197" s="54">
        <v>874000</v>
      </c>
      <c r="D197" s="41">
        <f t="shared" si="23"/>
        <v>0.38</v>
      </c>
      <c r="E197" s="44">
        <f>C197-B197</f>
        <v>-1426000</v>
      </c>
    </row>
    <row r="198" spans="1:5" s="8" customFormat="1" ht="15">
      <c r="A198" s="40" t="s">
        <v>86</v>
      </c>
      <c r="B198" s="54">
        <v>2300000</v>
      </c>
      <c r="C198" s="55">
        <v>874000</v>
      </c>
      <c r="D198" s="41">
        <f t="shared" si="23"/>
        <v>0.38</v>
      </c>
      <c r="E198" s="44">
        <f t="shared" si="24"/>
        <v>-1426000</v>
      </c>
    </row>
    <row r="199" spans="1:5" s="8" customFormat="1" ht="14.25">
      <c r="A199" s="61" t="s">
        <v>11</v>
      </c>
      <c r="B199" s="57">
        <f>B86+B113+B115+B120+B140+B150+B168+B175+B191+B193+B195</f>
        <v>241796370</v>
      </c>
      <c r="C199" s="57">
        <f>C86+C113+C115+C120+C140+C150+C168+C175+C191+C193+C195</f>
        <v>98803270.76</v>
      </c>
      <c r="D199" s="43">
        <f t="shared" si="23"/>
        <v>0.40862181165085315</v>
      </c>
      <c r="E199" s="45">
        <f t="shared" si="24"/>
        <v>-142993099.24</v>
      </c>
    </row>
    <row r="200" spans="1:5" s="8" customFormat="1" ht="15">
      <c r="A200" s="40" t="s">
        <v>87</v>
      </c>
      <c r="B200" s="54">
        <f>B88+B91+B93+B100+B106+B108+B119+B167</f>
        <v>12335779.76</v>
      </c>
      <c r="C200" s="54">
        <f>C88+C91+C93+C100+C106+C108+C119+C167</f>
        <v>5338289.9399999995</v>
      </c>
      <c r="D200" s="41">
        <f>IF(B200=0,"   ",C200/B200)</f>
        <v>0.43274847993881493</v>
      </c>
      <c r="E200" s="44">
        <f>C200-B200</f>
        <v>-6997489.82</v>
      </c>
    </row>
    <row r="201" spans="1:5" s="8" customFormat="1" ht="15" thickBot="1">
      <c r="A201" s="62" t="s">
        <v>95</v>
      </c>
      <c r="B201" s="63">
        <f>B84-B199</f>
        <v>-3078474.719999999</v>
      </c>
      <c r="C201" s="63">
        <f>C84-C199</f>
        <v>5033788.279999986</v>
      </c>
      <c r="D201" s="64"/>
      <c r="E201" s="65"/>
    </row>
    <row r="202" spans="1:5" s="8" customFormat="1" ht="12.75" hidden="1">
      <c r="A202" s="46" t="s">
        <v>12</v>
      </c>
      <c r="B202" s="47"/>
      <c r="C202" s="48"/>
      <c r="D202" s="49" t="str">
        <f t="shared" si="23"/>
        <v>   </v>
      </c>
      <c r="E202" s="50">
        <f t="shared" si="24"/>
        <v>0</v>
      </c>
    </row>
    <row r="203" spans="1:5" s="8" customFormat="1" ht="12.75" hidden="1">
      <c r="A203" s="32" t="s">
        <v>13</v>
      </c>
      <c r="B203" s="33">
        <v>1122919</v>
      </c>
      <c r="C203" s="34">
        <v>815256</v>
      </c>
      <c r="D203" s="28">
        <f t="shared" si="23"/>
        <v>0.7260149663510903</v>
      </c>
      <c r="E203" s="29">
        <f t="shared" si="24"/>
        <v>-307663</v>
      </c>
    </row>
    <row r="204" spans="1:5" s="8" customFormat="1" ht="13.5" hidden="1" thickBot="1">
      <c r="A204" s="35" t="s">
        <v>14</v>
      </c>
      <c r="B204" s="36">
        <v>1700000</v>
      </c>
      <c r="C204" s="37">
        <v>1700000</v>
      </c>
      <c r="D204" s="28">
        <f t="shared" si="23"/>
        <v>1</v>
      </c>
      <c r="E204" s="29">
        <f t="shared" si="24"/>
        <v>0</v>
      </c>
    </row>
    <row r="205" spans="1:5" s="8" customFormat="1" ht="12.75">
      <c r="A205" s="71"/>
      <c r="B205" s="71"/>
      <c r="C205" s="72"/>
      <c r="D205" s="73"/>
      <c r="E205" s="74"/>
    </row>
    <row r="206" spans="1:5" s="8" customFormat="1" ht="12.75">
      <c r="A206" s="71"/>
      <c r="B206" s="71"/>
      <c r="C206" s="72"/>
      <c r="D206" s="73"/>
      <c r="E206" s="74"/>
    </row>
    <row r="207" spans="1:5" s="8" customFormat="1" ht="16.5">
      <c r="A207" s="67" t="s">
        <v>138</v>
      </c>
      <c r="B207" s="71"/>
      <c r="C207" s="72"/>
      <c r="D207" s="73"/>
      <c r="E207" s="74"/>
    </row>
    <row r="208" spans="1:5" s="8" customFormat="1" ht="16.5">
      <c r="A208" s="67" t="s">
        <v>37</v>
      </c>
      <c r="B208" s="67" t="s">
        <v>139</v>
      </c>
      <c r="C208" s="72"/>
      <c r="D208" s="73"/>
      <c r="E208" s="74"/>
    </row>
    <row r="209" spans="1:5" s="8" customFormat="1" ht="9.75" customHeight="1" hidden="1">
      <c r="A209" s="31" t="s">
        <v>37</v>
      </c>
      <c r="B209" s="31"/>
      <c r="C209" s="38"/>
      <c r="D209" s="31"/>
      <c r="E209" s="39"/>
    </row>
    <row r="210" spans="1:5" s="8" customFormat="1" ht="14.25" customHeight="1" hidden="1">
      <c r="A210" s="18"/>
      <c r="B210" s="18"/>
      <c r="C210" s="75"/>
      <c r="D210" s="75"/>
      <c r="E210" s="75"/>
    </row>
    <row r="211" spans="3:5" s="8" customFormat="1" ht="12.75" hidden="1">
      <c r="C211" s="7"/>
      <c r="E211" s="2"/>
    </row>
    <row r="212" spans="3:5" s="8" customFormat="1" ht="12.75" hidden="1">
      <c r="C212" s="7"/>
      <c r="E212" s="2"/>
    </row>
    <row r="213" spans="3:5" s="8" customFormat="1" ht="12.75" hidden="1">
      <c r="C213" s="7"/>
      <c r="E213" s="2"/>
    </row>
    <row r="214" spans="3:5" s="8" customFormat="1" ht="12.75" hidden="1">
      <c r="C214" s="7"/>
      <c r="E214" s="2"/>
    </row>
    <row r="215" spans="3:5" s="8" customFormat="1" ht="12.75" hidden="1">
      <c r="C215" s="7"/>
      <c r="E215" s="2"/>
    </row>
    <row r="216" spans="3:5" s="8" customFormat="1" ht="12.75" hidden="1">
      <c r="C216" s="7"/>
      <c r="E216" s="2"/>
    </row>
    <row r="217" spans="3:5" s="8" customFormat="1" ht="12.75">
      <c r="C217" s="7"/>
      <c r="E217" s="2"/>
    </row>
    <row r="218" spans="3:5" s="8" customFormat="1" ht="12.75">
      <c r="C218" s="7"/>
      <c r="E218" s="2"/>
    </row>
    <row r="219" spans="3:5" s="8" customFormat="1" ht="12.75">
      <c r="C219" s="7"/>
      <c r="E219" s="2"/>
    </row>
  </sheetData>
  <mergeCells count="2">
    <mergeCell ref="C210:E210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80" r:id="rId1"/>
  <rowBreaks count="3" manualBreakCount="3">
    <brk id="40" max="4" man="1"/>
    <brk id="79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Информотдел</cp:lastModifiedBy>
  <cp:lastPrinted>2012-05-15T11:52:16Z</cp:lastPrinted>
  <dcterms:created xsi:type="dcterms:W3CDTF">2001-03-21T05:21:19Z</dcterms:created>
  <dcterms:modified xsi:type="dcterms:W3CDTF">2012-07-17T13:25:28Z</dcterms:modified>
  <cp:category/>
  <cp:version/>
  <cp:contentType/>
  <cp:contentStatus/>
</cp:coreProperties>
</file>