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0"/>
  </bookViews>
  <sheets>
    <sheet name="сводная" sheetId="1" r:id="rId1"/>
  </sheets>
  <definedNames/>
  <calcPr fullCalcOnLoad="1"/>
</workbook>
</file>

<file path=xl/sharedStrings.xml><?xml version="1.0" encoding="utf-8"?>
<sst xmlns="http://schemas.openxmlformats.org/spreadsheetml/2006/main" count="128" uniqueCount="120">
  <si>
    <t>/ в руб. /</t>
  </si>
  <si>
    <t>Наименование показателя</t>
  </si>
  <si>
    <t xml:space="preserve">ДОХОДЫ </t>
  </si>
  <si>
    <t>НАЛОГИ НА СОВОКУПНЫЙ ДОХОД</t>
  </si>
  <si>
    <t>НАЛОГИ НА ИМУЩЕСТВО</t>
  </si>
  <si>
    <t>Земельный налог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</si>
  <si>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</si>
  <si>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</si>
  <si>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</si>
  <si>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</si>
  <si>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ВСЕГО РАСХОДОВ</t>
  </si>
  <si>
    <t>ОХРАНА ОКРУЖАЮЩЕЙ СРЕДЫ</t>
  </si>
  <si>
    <t>СУБВЕНЦИИ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</si>
  <si>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</si>
  <si>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</si>
  <si>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</si>
  <si>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</si>
  <si>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</si>
  <si>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</si>
  <si>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</si>
  <si>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ДОТАЦИИ НА ВЫРАВНИВАНИЕ УРОВНЯ БЮДЖЕТНОЙ ОБЕСПЕЧЕННОСТИ</t>
  </si>
  <si>
    <t>ДОХОДЫ ОТ ПРЕДПРИНИМАТЕЛЬСКОЙ И ИНОЙ ПРИНОСЯЩЕЙ ДОХОД ДЕЯТЕЛЬНОСТИ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</si>
  <si>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</si>
  <si>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</si>
  <si>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</si>
  <si>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 xml:space="preserve">     Культура</t>
  </si>
  <si>
    <t>Налог на доходы физических лиц</t>
  </si>
  <si>
    <t>НАЛОГИ НА ПРИБЫЛЬ,ДОХОДЫ</t>
  </si>
  <si>
    <t>Невыясненные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</si>
  <si>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</si>
  <si>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</si>
  <si>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</si>
  <si>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</si>
  <si>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СУБВЕНЦИИ  БЮДЖЕТАМ  ПОСЕЛЕНИЙ  НА  ВЫПОЛНЕНИЕ  ПЕРЕДАВАЕМЫХ  ПОЛНОМОЧИЙ  СУБЪЕКТОВ  РОССИЙСКОЙ  ФЕДЕРАЦИИ</t>
  </si>
  <si>
    <t>Другие общегосударственные вопросы</t>
  </si>
  <si>
    <t>из них: уличное  освещение</t>
  </si>
  <si>
    <t>из них: дотация на возмещение убытков ЖКХ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</si>
  <si>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</si>
  <si>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</si>
  <si>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</si>
  <si>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</si>
  <si>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СУБСИДИИ  БЮДЖЕТАМ ПОСЕЛЕНИЙ НА  ОБЕСПЕЧЕНИЕ  ЖИЛЬЕМ   МОЛОДЫХ  СЕМЕЙ</t>
  </si>
  <si>
    <t>СУБСИДИИ  БЮДЖЕТАМ ПОСЕЛЕНИЙ НА  ОСУЩЕСТВЛЕНИЕ МЕРОПРИЯТИЙ ПО  ОБЕСПЕЧЕНИЮ  ЖИЛЬЕМ   ГРАЖДАН  РФ, ПРОЖИВАЮЩИХ  В СЕЛЬСКОЙ МЕСТНОСТИ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</si>
  <si>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</si>
  <si>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</si>
  <si>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ВОЗВРАТ ОСТАТКОВ СУБСИДИЙ И СУБВЕНЦИЙ ПРОШЛЫХ ЛЕТ</t>
  </si>
  <si>
    <t xml:space="preserve">            содержание  автомобильных  дорог  (респ.)</t>
  </si>
  <si>
    <t xml:space="preserve">            содержание  автомобильных  дорог  (посел.)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</si>
  <si>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</si>
  <si>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из них: капремонт  жилфонда</t>
  </si>
  <si>
    <t>СОЦИАЛЬНАЯ   ПОЛИТИКА</t>
  </si>
  <si>
    <t>в т.ч. оценка недвижимости, признание прав и регулирование отношений по госуд.и муниц. собств.</t>
  </si>
  <si>
    <t>ЗАДОЛЖЕННОСТЬ  И  ПЕРЕРАСЧЕТЫ  ПО  ОТМЕНЕНЫМ НАЛОГАМ, СБОРАМ И ИНЫМ ОБЯЗАТЕЛЬНЫМ ПЛАТЕЖАМ</t>
  </si>
  <si>
    <t>Резервные фонды</t>
  </si>
  <si>
    <t>МЕЖБЮДЖЕТНЫЕ ТРАНСФЕРТЫ, ПЕРЕДАВАЕМЫЕ  БЮДЖЕТАМ ПОСЕЛЕНИЙ НА КОМПЛЕКТОВАНИЕ  КНИЖНЫХ ФОНДОВ БИБЛИОТЕК МУНИЦИПАЛЬНЫХ ОБРАЗОВАНИЙ</t>
  </si>
  <si>
    <t>ИТОГО  БЕЗВОЗМЕЗДНЫХ ПОСТУПЛЕНИЙ</t>
  </si>
  <si>
    <t>Возмещение потерь с/х пр-ва, связанных с изъятием  с/х угодий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</si>
  <si>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</si>
  <si>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</si>
  <si>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комплектование книжных фондов библиотек (фед.)</t>
  </si>
  <si>
    <t>СУБСИДИИ</t>
  </si>
  <si>
    <t>в том числе</t>
  </si>
  <si>
    <t>из них</t>
  </si>
  <si>
    <t>СУБВЕНЦИИ  БЮДЖЕТАМ  ПОСЕЛЕНИЙ  НА  ОБЕСПЕЧЕНИЕ 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</si>
  <si>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МЕЖБЮДЖЕТНЫЕ ТРАНСФЕРТЫ</t>
  </si>
  <si>
    <t>Уточненный план на 2011 год</t>
  </si>
  <si>
    <t>% исполнения к  годовому  плану  2011 г.</t>
  </si>
  <si>
    <t>Отклонение от  годового  плана   2011 г ( +, - )</t>
  </si>
  <si>
    <t>ДОТАЦИИ БЮДЖЕТАМ ПОСЕЛЕНИЙ НА ПОДДЕРЖКУ МЕР ПО ОБЕСЕЧЕНИЮ СБАЛАНСИРОВАННОСТИ БЮДЖЕТОВ</t>
  </si>
  <si>
    <t xml:space="preserve">из них: заработная плата </t>
  </si>
  <si>
    <t xml:space="preserve">в том числе: заработная плата </t>
  </si>
  <si>
    <t xml:space="preserve"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</t>
  </si>
  <si>
    <t>ФИЗИЧЕСКАЯ КУЛЬТУРА И СПОРТ</t>
  </si>
  <si>
    <t xml:space="preserve">    физическая культура и спорт  </t>
  </si>
  <si>
    <t xml:space="preserve">            расходы по осуществлению полномочий по ведению учета граждан, нуждающихся в жилых помещениях  за счет субвенций бюджетам поселений (респ.)</t>
  </si>
  <si>
    <t>Профицит, дефицит (-)</t>
  </si>
  <si>
    <t>ВОЗВРАТ ОСТАТКОВ СУБСИДИЙ, СУБВЕНЦИЙ И ИНЫХ МЕЖБЮДЖЕТНЫХ ТРАНСФЕРТОВ</t>
  </si>
  <si>
    <t>КУЛЬТУРА, КИНЕМАТОГРАФИЯ</t>
  </si>
  <si>
    <t>доходы от  продажи  земельных участков, государственная собственность  на  которые не разграничена и которые  расположены в границах  поселений</t>
  </si>
  <si>
    <t>доходы от  реализации имущества</t>
  </si>
  <si>
    <t xml:space="preserve">в т.ч:   содержание аварийно-спасательного  звена </t>
  </si>
  <si>
    <t xml:space="preserve">             из них: заработная плата </t>
  </si>
  <si>
    <t xml:space="preserve">             обеспечение противопожарной деятельности</t>
  </si>
  <si>
    <t xml:space="preserve">             прочие мероприятия </t>
  </si>
  <si>
    <t>Жилищное хозяйство</t>
  </si>
  <si>
    <t>Коммунальное хозяйство</t>
  </si>
  <si>
    <t>в т.ч. из районного бюджета</t>
  </si>
  <si>
    <t xml:space="preserve">         мероприятия в области  коммунального  хозяйства</t>
  </si>
  <si>
    <t>Благоустройство</t>
  </si>
  <si>
    <t xml:space="preserve">             обеспечение жильем  молодых семей и молодых специалистов, проживающих и работающих в сельской местности в рамках ФЦП "Социальное развитие села" </t>
  </si>
  <si>
    <t xml:space="preserve">              улучшение жилищных условий граждан, проживающих в сельской местности в рамках ФЦП "Социальное развитие села"</t>
  </si>
  <si>
    <t>в том числе:  фед. ср-ва</t>
  </si>
  <si>
    <t xml:space="preserve">               обеспечение жильем молодых семей в рамках ФЦП "Жилище"</t>
  </si>
  <si>
    <t>в том числе:  респ. ср-ва</t>
  </si>
  <si>
    <t xml:space="preserve">             обеспечение жильем  молодых семей и молодых специалистов, проживающих и работающих в сельской местности в рамках РЦП "Социальное развитие села" </t>
  </si>
  <si>
    <t xml:space="preserve">              улучшение жилищных условий граждан, проживающих в сельской местности в рамках РЦП "Социальное развитие села"</t>
  </si>
  <si>
    <t>Социальное обеспечение населения</t>
  </si>
  <si>
    <t>Охрана семьи и детства</t>
  </si>
  <si>
    <t xml:space="preserve">               обеспечение жилыми помещениями детей-сирот</t>
  </si>
  <si>
    <t>межбюджетные трансферты району на переселение граждан</t>
  </si>
  <si>
    <t xml:space="preserve">               другие виды социальной помощи</t>
  </si>
  <si>
    <t xml:space="preserve">            реализация мероприятий по занятости населения</t>
  </si>
  <si>
    <t>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</si>
  <si>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осуществление капитального ремонта объектов социально-культурной сферы (Андреево-Базарский СДК)</t>
  </si>
  <si>
    <t>Начальник финансового отдела</t>
  </si>
  <si>
    <t>администрации Козловского района</t>
  </si>
  <si>
    <t>А.И. Чернова</t>
  </si>
  <si>
    <t>субсидии на организацию экономического соревнования</t>
  </si>
  <si>
    <t xml:space="preserve">капитальный ремонт объектов социально-культурной сферы </t>
  </si>
  <si>
    <t>из них: капитальный ремонт А-Базарского СДК (респ. средства)</t>
  </si>
  <si>
    <t xml:space="preserve">                     фед. ср-ва</t>
  </si>
  <si>
    <t>ОБСЛУЖИВАНИЕ ГОСУДАРСТВЕННОГО И МУНИЦИПАЛЬНОГО ДОЛГА</t>
  </si>
  <si>
    <t>Процентные платежи по муниципальному долгу</t>
  </si>
  <si>
    <t>СУБСИДИИ  БЮДЖЕТАМ ПОСЕЛЕНИЙ НА  РЕАЛИЗАЦИЮ ФЕДЕРАЛЬНЫХ ЦЕЛЕВЫХ ПРОГРАММ</t>
  </si>
  <si>
    <t xml:space="preserve">межбюджетные трансферты району </t>
  </si>
  <si>
    <t>Обеспечение проведения выборов и референдумов</t>
  </si>
  <si>
    <t>Анализ   исполнения   бюджетов   поселений   на  1 ноября  2011 года</t>
  </si>
  <si>
    <t>Фактическое исполнение на 01.11.2011</t>
  </si>
  <si>
    <t>в т.ч. по итогам экономических соревнований (респ. ср-ва)</t>
  </si>
  <si>
    <t xml:space="preserve">                     ср-ва 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</si>
</sst>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14">
    <font>
      <sz val="10"/>
      <name val="Arial Cyr"/>
      <family val="0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41" fontId="0" fillId="0" borderId="0" xfId="19" applyFill="1" applyAlignment="1">
      <alignment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1" xfId="19" applyFill="1" applyBorder="1" applyAlignment="1">
      <alignment wrapText="1"/>
    </xf>
    <xf numFmtId="41" fontId="0" fillId="0" borderId="3" xfId="19" applyFill="1" applyBorder="1" applyAlignment="1">
      <alignment horizontal="right" wrapText="1"/>
    </xf>
    <xf numFmtId="41" fontId="0" fillId="0" borderId="0" xfId="19" applyFill="1" applyAlignment="1">
      <alignment wrapText="1"/>
    </xf>
    <xf numFmtId="41" fontId="0" fillId="0" borderId="0" xfId="19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2" fontId="4" fillId="0" borderId="1" xfId="17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right" wrapText="1"/>
    </xf>
    <xf numFmtId="2" fontId="4" fillId="0" borderId="4" xfId="19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 wrapText="1"/>
    </xf>
    <xf numFmtId="4" fontId="8" fillId="0" borderId="1" xfId="19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9" fillId="0" borderId="1" xfId="19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wrapText="1"/>
    </xf>
    <xf numFmtId="4" fontId="9" fillId="0" borderId="3" xfId="0" applyNumberFormat="1" applyFont="1" applyFill="1" applyBorder="1" applyAlignment="1">
      <alignment horizontal="right" wrapText="1"/>
    </xf>
    <xf numFmtId="4" fontId="9" fillId="0" borderId="3" xfId="0" applyNumberFormat="1" applyFont="1" applyFill="1" applyBorder="1" applyAlignment="1">
      <alignment wrapText="1"/>
    </xf>
    <xf numFmtId="4" fontId="10" fillId="0" borderId="3" xfId="0" applyNumberFormat="1" applyFont="1" applyFill="1" applyBorder="1" applyAlignment="1">
      <alignment wrapText="1"/>
    </xf>
    <xf numFmtId="4" fontId="10" fillId="0" borderId="3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1" fontId="13" fillId="0" borderId="0" xfId="19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="75" zoomScaleNormal="75" workbookViewId="0" topLeftCell="B2">
      <selection activeCell="D21" sqref="D21"/>
    </sheetView>
  </sheetViews>
  <sheetFormatPr defaultColWidth="9.00390625" defaultRowHeight="12.75"/>
  <cols>
    <col min="1" max="1" width="75.375" style="0" customWidth="1"/>
    <col min="2" max="2" width="21.625" style="0" customWidth="1"/>
    <col min="3" max="3" width="22.875" style="0" customWidth="1"/>
    <col min="4" max="4" width="22.00390625" style="0" customWidth="1"/>
    <col min="5" max="5" width="22.75390625" style="0" customWidth="1"/>
  </cols>
  <sheetData>
    <row r="1" spans="1:5" ht="18.75">
      <c r="A1" s="45" t="s">
        <v>116</v>
      </c>
      <c r="B1" s="45"/>
      <c r="C1" s="45"/>
      <c r="D1" s="45"/>
      <c r="E1" s="45"/>
    </row>
    <row r="2" spans="1:5" ht="13.5" thickBot="1">
      <c r="A2" s="1"/>
      <c r="B2" s="1"/>
      <c r="C2" s="8"/>
      <c r="D2" s="1"/>
      <c r="E2" s="1" t="s">
        <v>0</v>
      </c>
    </row>
    <row r="3" spans="1:5" ht="63" customHeight="1">
      <c r="A3" s="41" t="s">
        <v>1</v>
      </c>
      <c r="B3" s="42" t="s">
        <v>65</v>
      </c>
      <c r="C3" s="43" t="s">
        <v>117</v>
      </c>
      <c r="D3" s="42" t="s">
        <v>66</v>
      </c>
      <c r="E3" s="44" t="s">
        <v>67</v>
      </c>
    </row>
    <row r="4" spans="1:5" ht="12.75">
      <c r="A4" s="4">
        <v>1</v>
      </c>
      <c r="B4" s="16">
        <v>2</v>
      </c>
      <c r="C4" s="9">
        <v>3</v>
      </c>
      <c r="D4" s="7">
        <v>4</v>
      </c>
      <c r="E4" s="10">
        <v>5</v>
      </c>
    </row>
    <row r="5" spans="1:5" ht="15.75" customHeight="1">
      <c r="A5" s="5" t="s">
        <v>2</v>
      </c>
      <c r="B5" s="3"/>
      <c r="C5" s="11"/>
      <c r="D5" s="6"/>
      <c r="E5" s="12"/>
    </row>
    <row r="6" spans="1:5" ht="15">
      <c r="A6" s="29" t="s">
        <v>27</v>
      </c>
      <c r="B6" s="30">
        <f>SUM(B7)</f>
        <v>6810400</v>
      </c>
      <c r="C6" s="30">
        <f>SUM(C7)</f>
        <v>5455587.41</v>
      </c>
      <c r="D6" s="30">
        <f aca="true" t="shared" si="0" ref="D6:D23">IF(B6=0,"   ",C6/B6*100)</f>
        <v>80.10671047221895</v>
      </c>
      <c r="E6" s="34">
        <f aca="true" t="shared" si="1" ref="E6:E46">C6-B6</f>
        <v>-1354812.5899999999</v>
      </c>
    </row>
    <row r="7" spans="1:5" ht="15">
      <c r="A7" s="28" t="s">
        <v>26</v>
      </c>
      <c r="B7" s="26">
        <v>6810400</v>
      </c>
      <c r="C7" s="27">
        <v>5455587.41</v>
      </c>
      <c r="D7" s="30">
        <f t="shared" si="0"/>
        <v>80.10671047221895</v>
      </c>
      <c r="E7" s="35">
        <f t="shared" si="1"/>
        <v>-1354812.5899999999</v>
      </c>
    </row>
    <row r="8" spans="1:5" ht="15">
      <c r="A8" s="29" t="s">
        <v>3</v>
      </c>
      <c r="B8" s="26">
        <f>B9</f>
        <v>250400</v>
      </c>
      <c r="C8" s="26">
        <f>SUM(C9:C9)</f>
        <v>100524.35</v>
      </c>
      <c r="D8" s="30">
        <f t="shared" si="0"/>
        <v>40.1455071884984</v>
      </c>
      <c r="E8" s="35">
        <f t="shared" si="1"/>
        <v>-149875.65</v>
      </c>
    </row>
    <row r="9" spans="1:5" ht="15">
      <c r="A9" s="28" t="s">
        <v>13</v>
      </c>
      <c r="B9" s="26">
        <v>250400</v>
      </c>
      <c r="C9" s="27">
        <v>100524.35</v>
      </c>
      <c r="D9" s="30">
        <f t="shared" si="0"/>
        <v>40.1455071884984</v>
      </c>
      <c r="E9" s="34">
        <f t="shared" si="1"/>
        <v>-149875.65</v>
      </c>
    </row>
    <row r="10" spans="1:5" ht="15">
      <c r="A10" s="29" t="s">
        <v>4</v>
      </c>
      <c r="B10" s="26">
        <f>SUM(B11:B12)</f>
        <v>5204400</v>
      </c>
      <c r="C10" s="27">
        <f>SUM(C11:C12)</f>
        <v>3007653.45</v>
      </c>
      <c r="D10" s="30">
        <f t="shared" si="0"/>
        <v>57.790589693336415</v>
      </c>
      <c r="E10" s="35">
        <f t="shared" si="1"/>
        <v>-2196746.55</v>
      </c>
    </row>
    <row r="11" spans="1:5" ht="15">
      <c r="A11" s="28" t="s">
        <v>14</v>
      </c>
      <c r="B11" s="26">
        <v>1308200</v>
      </c>
      <c r="C11" s="26">
        <v>261315.85</v>
      </c>
      <c r="D11" s="30">
        <f t="shared" si="0"/>
        <v>19.97522167864241</v>
      </c>
      <c r="E11" s="35">
        <f t="shared" si="1"/>
        <v>-1046884.15</v>
      </c>
    </row>
    <row r="12" spans="1:5" ht="15">
      <c r="A12" s="28" t="s">
        <v>5</v>
      </c>
      <c r="B12" s="26">
        <v>3896200</v>
      </c>
      <c r="C12" s="26">
        <v>2746337.6</v>
      </c>
      <c r="D12" s="30">
        <f t="shared" si="0"/>
        <v>70.4875930393717</v>
      </c>
      <c r="E12" s="34">
        <f t="shared" si="1"/>
        <v>-1149862.4</v>
      </c>
    </row>
    <row r="13" spans="1:5" ht="30.75" customHeight="1">
      <c r="A13" s="29" t="s">
        <v>52</v>
      </c>
      <c r="B13" s="26">
        <v>0</v>
      </c>
      <c r="C13" s="26">
        <v>8316.11</v>
      </c>
      <c r="D13" s="30" t="str">
        <f t="shared" si="0"/>
        <v>   </v>
      </c>
      <c r="E13" s="35">
        <f t="shared" si="1"/>
        <v>8316.11</v>
      </c>
    </row>
    <row r="14" spans="1:5" ht="29.25" customHeight="1">
      <c r="A14" s="29" t="s">
        <v>15</v>
      </c>
      <c r="B14" s="26">
        <f>SUM(B15:B16)</f>
        <v>3407900</v>
      </c>
      <c r="C14" s="26">
        <f>SUM(C15:C16)</f>
        <v>1469675.19</v>
      </c>
      <c r="D14" s="30">
        <f t="shared" si="0"/>
        <v>43.12553742774142</v>
      </c>
      <c r="E14" s="35">
        <f t="shared" si="1"/>
        <v>-1938224.81</v>
      </c>
    </row>
    <row r="15" spans="1:5" ht="15">
      <c r="A15" s="28" t="s">
        <v>16</v>
      </c>
      <c r="B15" s="26">
        <v>2905900</v>
      </c>
      <c r="C15" s="26">
        <v>1106333.31</v>
      </c>
      <c r="D15" s="30">
        <f t="shared" si="0"/>
        <v>38.0719677208438</v>
      </c>
      <c r="E15" s="34">
        <f t="shared" si="1"/>
        <v>-1799566.69</v>
      </c>
    </row>
    <row r="16" spans="1:5" ht="27" customHeight="1">
      <c r="A16" s="28" t="s">
        <v>17</v>
      </c>
      <c r="B16" s="26">
        <v>502000</v>
      </c>
      <c r="C16" s="26">
        <v>363341.88</v>
      </c>
      <c r="D16" s="30">
        <f t="shared" si="0"/>
        <v>72.37886055776892</v>
      </c>
      <c r="E16" s="35">
        <f t="shared" si="1"/>
        <v>-138658.12</v>
      </c>
    </row>
    <row r="17" spans="1:5" ht="28.5" customHeight="1">
      <c r="A17" s="29" t="s">
        <v>43</v>
      </c>
      <c r="B17" s="26">
        <f>SUM(B18)</f>
        <v>0</v>
      </c>
      <c r="C17" s="26">
        <f>SUM(C18)</f>
        <v>12684.96</v>
      </c>
      <c r="D17" s="30" t="str">
        <f t="shared" si="0"/>
        <v>   </v>
      </c>
      <c r="E17" s="35">
        <f t="shared" si="1"/>
        <v>12684.96</v>
      </c>
    </row>
    <row r="18" spans="1:5" ht="27.75" customHeight="1">
      <c r="A18" s="28" t="s">
        <v>44</v>
      </c>
      <c r="B18" s="26">
        <v>0</v>
      </c>
      <c r="C18" s="26">
        <v>12684.96</v>
      </c>
      <c r="D18" s="30" t="str">
        <f t="shared" si="0"/>
        <v>   </v>
      </c>
      <c r="E18" s="34">
        <f t="shared" si="1"/>
        <v>12684.96</v>
      </c>
    </row>
    <row r="19" spans="1:5" ht="30.75" customHeight="1">
      <c r="A19" s="28" t="s">
        <v>40</v>
      </c>
      <c r="B19" s="26">
        <f>SUM(B20:B21)</f>
        <v>44000</v>
      </c>
      <c r="C19" s="27">
        <f>SUM(C20:C21)</f>
        <v>98018.12</v>
      </c>
      <c r="D19" s="30">
        <f t="shared" si="0"/>
        <v>222.76845454545455</v>
      </c>
      <c r="E19" s="35">
        <f t="shared" si="1"/>
        <v>54018.119999999995</v>
      </c>
    </row>
    <row r="20" spans="1:5" ht="15" customHeight="1">
      <c r="A20" s="28" t="s">
        <v>79</v>
      </c>
      <c r="B20" s="26">
        <v>0</v>
      </c>
      <c r="C20" s="26">
        <v>3500</v>
      </c>
      <c r="D20" s="30" t="str">
        <f>IF(B20=0,"   ",C20/B20*100)</f>
        <v>   </v>
      </c>
      <c r="E20" s="35">
        <f>C20-B20</f>
        <v>3500</v>
      </c>
    </row>
    <row r="21" spans="1:5" ht="30" customHeight="1">
      <c r="A21" s="28" t="s">
        <v>78</v>
      </c>
      <c r="B21" s="26">
        <v>44000</v>
      </c>
      <c r="C21" s="26">
        <v>94518.12</v>
      </c>
      <c r="D21" s="30">
        <f t="shared" si="0"/>
        <v>214.8139090909091</v>
      </c>
      <c r="E21" s="34">
        <f t="shared" si="1"/>
        <v>50518.119999999995</v>
      </c>
    </row>
    <row r="22" spans="1:5" ht="15.75" customHeight="1">
      <c r="A22" s="29" t="s">
        <v>18</v>
      </c>
      <c r="B22" s="26">
        <v>0</v>
      </c>
      <c r="C22" s="26">
        <v>7457</v>
      </c>
      <c r="D22" s="30" t="str">
        <f t="shared" si="0"/>
        <v>   </v>
      </c>
      <c r="E22" s="35">
        <f t="shared" si="1"/>
        <v>7457</v>
      </c>
    </row>
    <row r="23" spans="1:5" ht="15">
      <c r="A23" s="29" t="s">
        <v>19</v>
      </c>
      <c r="B23" s="26">
        <f>SUM(B26:B26)</f>
        <v>0</v>
      </c>
      <c r="C23" s="26">
        <f>SUM(C24:C26)</f>
        <v>78151.15999999999</v>
      </c>
      <c r="D23" s="30" t="str">
        <f t="shared" si="0"/>
        <v>   </v>
      </c>
      <c r="E23" s="35">
        <f t="shared" si="1"/>
        <v>78151.15999999999</v>
      </c>
    </row>
    <row r="24" spans="1:5" ht="15">
      <c r="A24" s="28" t="s">
        <v>28</v>
      </c>
      <c r="B24" s="26">
        <v>0</v>
      </c>
      <c r="C24" s="26">
        <v>-7114.74</v>
      </c>
      <c r="D24" s="30"/>
      <c r="E24" s="34">
        <f t="shared" si="1"/>
        <v>-7114.74</v>
      </c>
    </row>
    <row r="25" spans="1:5" ht="16.5" customHeight="1">
      <c r="A25" s="28" t="s">
        <v>56</v>
      </c>
      <c r="B25" s="26">
        <v>0</v>
      </c>
      <c r="C25" s="26">
        <v>5622</v>
      </c>
      <c r="D25" s="30"/>
      <c r="E25" s="35">
        <f t="shared" si="1"/>
        <v>5622</v>
      </c>
    </row>
    <row r="26" spans="1:5" ht="15.75" customHeight="1">
      <c r="A26" s="28" t="s">
        <v>31</v>
      </c>
      <c r="B26" s="26">
        <v>0</v>
      </c>
      <c r="C26" s="26">
        <v>79643.9</v>
      </c>
      <c r="D26" s="30" t="str">
        <f aca="true" t="shared" si="2" ref="D26:D72">IF(B26=0,"   ",C26/B26*100)</f>
        <v>   </v>
      </c>
      <c r="E26" s="35">
        <f t="shared" si="1"/>
        <v>79643.9</v>
      </c>
    </row>
    <row r="27" spans="1:5" ht="16.5" customHeight="1">
      <c r="A27" s="29" t="s">
        <v>45</v>
      </c>
      <c r="B27" s="26">
        <v>0</v>
      </c>
      <c r="C27" s="26">
        <v>0</v>
      </c>
      <c r="D27" s="26" t="str">
        <f t="shared" si="2"/>
        <v>   </v>
      </c>
      <c r="E27" s="35">
        <f t="shared" si="1"/>
        <v>0</v>
      </c>
    </row>
    <row r="28" spans="1:5" ht="14.25">
      <c r="A28" s="38" t="s">
        <v>6</v>
      </c>
      <c r="B28" s="33">
        <f>SUM(B6,B8,B10,B13,B14,B17,B19,B23,B27,)</f>
        <v>15717100</v>
      </c>
      <c r="C28" s="33">
        <f>SUM(C6,C8,C10,C13,C14,C17,C19,C22,C23,C27,)</f>
        <v>10238067.75</v>
      </c>
      <c r="D28" s="33">
        <f t="shared" si="2"/>
        <v>65.13967430378378</v>
      </c>
      <c r="E28" s="36">
        <f t="shared" si="1"/>
        <v>-5479032.25</v>
      </c>
    </row>
    <row r="29" spans="1:5" ht="29.25" customHeight="1">
      <c r="A29" s="29" t="s">
        <v>20</v>
      </c>
      <c r="B29" s="30">
        <v>18720400</v>
      </c>
      <c r="C29" s="30">
        <v>15465900</v>
      </c>
      <c r="D29" s="30">
        <f>IF(B29=0,"   ",C29/B29*100)</f>
        <v>82.61522189696802</v>
      </c>
      <c r="E29" s="35">
        <f t="shared" si="1"/>
        <v>-3254500</v>
      </c>
    </row>
    <row r="30" spans="1:5" ht="28.5" customHeight="1">
      <c r="A30" s="29" t="s">
        <v>68</v>
      </c>
      <c r="B30" s="26">
        <v>1600000</v>
      </c>
      <c r="C30" s="27">
        <v>1031000</v>
      </c>
      <c r="D30" s="30">
        <f>IF(B30=0,"   ",C30/B30*100)</f>
        <v>64.4375</v>
      </c>
      <c r="E30" s="35">
        <f>C30-B30</f>
        <v>-569000</v>
      </c>
    </row>
    <row r="31" spans="1:5" ht="17.25" customHeight="1">
      <c r="A31" s="20" t="s">
        <v>60</v>
      </c>
      <c r="B31" s="26">
        <f>B33+B35+B36+B34</f>
        <v>10796803</v>
      </c>
      <c r="C31" s="26">
        <f>C33+C35+C36+C34</f>
        <v>5218748</v>
      </c>
      <c r="D31" s="30">
        <f>IF(B31=0,"   ",C31/B31*100)</f>
        <v>48.33604910638825</v>
      </c>
      <c r="E31" s="35">
        <f t="shared" si="1"/>
        <v>-5578055</v>
      </c>
    </row>
    <row r="32" spans="1:5" ht="15">
      <c r="A32" s="28" t="s">
        <v>61</v>
      </c>
      <c r="B32" s="26"/>
      <c r="C32" s="27"/>
      <c r="D32" s="30"/>
      <c r="E32" s="35"/>
    </row>
    <row r="33" spans="1:5" ht="27.75" customHeight="1">
      <c r="A33" s="28" t="s">
        <v>41</v>
      </c>
      <c r="B33" s="26">
        <v>3766201</v>
      </c>
      <c r="C33" s="27">
        <v>1258536</v>
      </c>
      <c r="D33" s="30">
        <f>IF(B33=0,"   ",C33/B33*100)</f>
        <v>33.41659141400047</v>
      </c>
      <c r="E33" s="35">
        <f>C33-B33</f>
        <v>-2507665</v>
      </c>
    </row>
    <row r="34" spans="1:5" ht="27.75" customHeight="1">
      <c r="A34" s="28" t="s">
        <v>113</v>
      </c>
      <c r="B34" s="26">
        <v>2186502</v>
      </c>
      <c r="C34" s="27">
        <v>693360</v>
      </c>
      <c r="D34" s="30">
        <f>IF(B34=0,"   ",C34/B34*100)</f>
        <v>31.710924572673616</v>
      </c>
      <c r="E34" s="35">
        <f>C34-B34</f>
        <v>-1493142</v>
      </c>
    </row>
    <row r="35" spans="1:5" ht="42.75" customHeight="1">
      <c r="A35" s="28" t="s">
        <v>42</v>
      </c>
      <c r="B35" s="26">
        <v>1880000</v>
      </c>
      <c r="C35" s="26">
        <v>1590400</v>
      </c>
      <c r="D35" s="30">
        <f>IF(B35=0,"   ",C35/B35*100)</f>
        <v>84.59574468085106</v>
      </c>
      <c r="E35" s="35">
        <f>C35-B35</f>
        <v>-289600</v>
      </c>
    </row>
    <row r="36" spans="1:5" ht="16.5" customHeight="1">
      <c r="A36" s="29" t="s">
        <v>57</v>
      </c>
      <c r="B36" s="26">
        <f>B38+B39+B40</f>
        <v>2964100</v>
      </c>
      <c r="C36" s="26">
        <f>C38+C39+C40</f>
        <v>1676452</v>
      </c>
      <c r="D36" s="30">
        <f>IF(B36=0,"   ",C36/B36*100)</f>
        <v>56.55855065618569</v>
      </c>
      <c r="E36" s="35">
        <f>C36-B36</f>
        <v>-1287648</v>
      </c>
    </row>
    <row r="37" spans="1:5" ht="15">
      <c r="A37" s="28" t="s">
        <v>62</v>
      </c>
      <c r="B37" s="26"/>
      <c r="C37" s="26"/>
      <c r="D37" s="30"/>
      <c r="E37" s="35"/>
    </row>
    <row r="38" spans="1:5" s="15" customFormat="1" ht="29.25" customHeight="1">
      <c r="A38" s="28" t="s">
        <v>102</v>
      </c>
      <c r="B38" s="26">
        <v>2047100</v>
      </c>
      <c r="C38" s="26">
        <v>759452</v>
      </c>
      <c r="D38" s="30">
        <f>IF(B38=0,"   ",C38/B38*100)</f>
        <v>37.09892042401446</v>
      </c>
      <c r="E38" s="35">
        <f>C38-B38</f>
        <v>-1287648</v>
      </c>
    </row>
    <row r="39" spans="1:5" s="15" customFormat="1" ht="30.75" customHeight="1">
      <c r="A39" s="28" t="s">
        <v>103</v>
      </c>
      <c r="B39" s="26">
        <v>784000</v>
      </c>
      <c r="C39" s="26">
        <v>784000</v>
      </c>
      <c r="D39" s="30">
        <f>IF(B39=0,"   ",C39/B39*100)</f>
        <v>100</v>
      </c>
      <c r="E39" s="35">
        <f>C39-B39</f>
        <v>0</v>
      </c>
    </row>
    <row r="40" spans="1:5" s="15" customFormat="1" ht="14.25" customHeight="1">
      <c r="A40" s="28" t="s">
        <v>107</v>
      </c>
      <c r="B40" s="26">
        <v>133000</v>
      </c>
      <c r="C40" s="26">
        <v>133000</v>
      </c>
      <c r="D40" s="30">
        <f>IF(B40=0,"   ",C40/B40*100)</f>
        <v>100</v>
      </c>
      <c r="E40" s="35">
        <f>C40-B40</f>
        <v>0</v>
      </c>
    </row>
    <row r="41" spans="1:5" s="15" customFormat="1" ht="15">
      <c r="A41" s="20" t="s">
        <v>12</v>
      </c>
      <c r="B41" s="26">
        <f>B43+B44+B45</f>
        <v>7476100</v>
      </c>
      <c r="C41" s="26">
        <f>C43+C44+C45</f>
        <v>5248300</v>
      </c>
      <c r="D41" s="30">
        <f>IF(B41=0,"   ",C41/B41*100)</f>
        <v>70.20104064953652</v>
      </c>
      <c r="E41" s="35">
        <f>C41-B41</f>
        <v>-2227800</v>
      </c>
    </row>
    <row r="42" spans="1:5" ht="15">
      <c r="A42" s="28" t="s">
        <v>61</v>
      </c>
      <c r="B42" s="26"/>
      <c r="C42" s="27"/>
      <c r="D42" s="30"/>
      <c r="E42" s="35"/>
    </row>
    <row r="43" spans="1:5" ht="43.5" customHeight="1">
      <c r="A43" s="29" t="s">
        <v>32</v>
      </c>
      <c r="B43" s="26">
        <v>792000</v>
      </c>
      <c r="C43" s="26">
        <v>792000</v>
      </c>
      <c r="D43" s="30">
        <f>IF(B43=0,"   ",C43/B43*100)</f>
        <v>100</v>
      </c>
      <c r="E43" s="35">
        <f>C43-B43</f>
        <v>0</v>
      </c>
    </row>
    <row r="44" spans="1:5" ht="44.25" customHeight="1">
      <c r="A44" s="29" t="s">
        <v>33</v>
      </c>
      <c r="B44" s="26">
        <v>1800</v>
      </c>
      <c r="C44" s="26">
        <v>1300</v>
      </c>
      <c r="D44" s="30">
        <f>IF(B44=0,"   ",C44/B44*100)</f>
        <v>72.22222222222221</v>
      </c>
      <c r="E44" s="35">
        <f>C44-B44</f>
        <v>-500</v>
      </c>
    </row>
    <row r="45" spans="1:5" ht="75" customHeight="1">
      <c r="A45" s="29" t="s">
        <v>63</v>
      </c>
      <c r="B45" s="26">
        <v>6682300</v>
      </c>
      <c r="C45" s="26">
        <v>4455000</v>
      </c>
      <c r="D45" s="30">
        <f t="shared" si="2"/>
        <v>66.66866198763898</v>
      </c>
      <c r="E45" s="35">
        <f t="shared" si="1"/>
        <v>-2227300</v>
      </c>
    </row>
    <row r="46" spans="1:5" ht="17.25" customHeight="1">
      <c r="A46" s="20" t="s">
        <v>64</v>
      </c>
      <c r="B46" s="26">
        <f>B48+B49</f>
        <v>1260000</v>
      </c>
      <c r="C46" s="26">
        <f>C48+C49</f>
        <v>1060000</v>
      </c>
      <c r="D46" s="30">
        <f t="shared" si="2"/>
        <v>84.12698412698413</v>
      </c>
      <c r="E46" s="35">
        <f t="shared" si="1"/>
        <v>-200000</v>
      </c>
    </row>
    <row r="47" spans="1:5" ht="15">
      <c r="A47" s="17" t="s">
        <v>61</v>
      </c>
      <c r="B47" s="26"/>
      <c r="C47" s="26"/>
      <c r="D47" s="30"/>
      <c r="E47" s="35"/>
    </row>
    <row r="48" spans="1:5" ht="57.75" customHeight="1">
      <c r="A48" s="29" t="s">
        <v>48</v>
      </c>
      <c r="B48" s="26">
        <v>1200000</v>
      </c>
      <c r="C48" s="26">
        <v>1000000</v>
      </c>
      <c r="D48" s="30">
        <f>IF(B48=0,"   ",C48/B48*100)</f>
        <v>83.33333333333334</v>
      </c>
      <c r="E48" s="35">
        <f>C48-B48</f>
        <v>-200000</v>
      </c>
    </row>
    <row r="49" spans="1:5" ht="43.5" customHeight="1">
      <c r="A49" s="29" t="s">
        <v>54</v>
      </c>
      <c r="B49" s="26">
        <v>60000</v>
      </c>
      <c r="C49" s="26">
        <v>60000</v>
      </c>
      <c r="D49" s="30">
        <f>IF(B49=0,"   ",C49/B49*100)</f>
        <v>100</v>
      </c>
      <c r="E49" s="35">
        <f>C49-B49</f>
        <v>0</v>
      </c>
    </row>
    <row r="50" spans="1:5" ht="31.5" customHeight="1">
      <c r="A50" s="29" t="s">
        <v>76</v>
      </c>
      <c r="B50" s="26"/>
      <c r="C50" s="26">
        <v>-156561.7</v>
      </c>
      <c r="D50" s="30"/>
      <c r="E50" s="35"/>
    </row>
    <row r="51" spans="1:5" ht="17.25" customHeight="1">
      <c r="A51" s="19" t="s">
        <v>55</v>
      </c>
      <c r="B51" s="33">
        <f>B29+B30+B31+B41+B46</f>
        <v>39853303</v>
      </c>
      <c r="C51" s="33">
        <f>C29+C31+C41+C46+C50+C30</f>
        <v>27867386.3</v>
      </c>
      <c r="D51" s="33">
        <f t="shared" si="2"/>
        <v>69.9249101134729</v>
      </c>
      <c r="E51" s="36">
        <f aca="true" t="shared" si="3" ref="E51:E70">C51-B51</f>
        <v>-11985916.7</v>
      </c>
    </row>
    <row r="52" spans="1:5" ht="30" customHeight="1">
      <c r="A52" s="29" t="s">
        <v>21</v>
      </c>
      <c r="B52" s="30">
        <v>0</v>
      </c>
      <c r="C52" s="30">
        <v>0</v>
      </c>
      <c r="D52" s="18" t="str">
        <f t="shared" si="2"/>
        <v>   </v>
      </c>
      <c r="E52" s="35">
        <f t="shared" si="3"/>
        <v>0</v>
      </c>
    </row>
    <row r="53" spans="1:5" ht="18.75" customHeight="1">
      <c r="A53" s="19" t="s">
        <v>7</v>
      </c>
      <c r="B53" s="32">
        <f>B28+B51+B52</f>
        <v>55570403</v>
      </c>
      <c r="C53" s="32">
        <f>C28+C51+C52</f>
        <v>38105454.05</v>
      </c>
      <c r="D53" s="32">
        <f t="shared" si="2"/>
        <v>68.57149128466821</v>
      </c>
      <c r="E53" s="37">
        <f t="shared" si="3"/>
        <v>-17464948.950000003</v>
      </c>
    </row>
    <row r="54" spans="1:5" ht="18" customHeight="1">
      <c r="A54" s="19" t="s">
        <v>29</v>
      </c>
      <c r="B54" s="23"/>
      <c r="C54" s="23"/>
      <c r="D54" s="18" t="str">
        <f t="shared" si="2"/>
        <v>   </v>
      </c>
      <c r="E54" s="35"/>
    </row>
    <row r="55" spans="1:5" ht="15">
      <c r="A55" s="21" t="s">
        <v>8</v>
      </c>
      <c r="B55" s="24"/>
      <c r="C55" s="25"/>
      <c r="D55" s="18" t="str">
        <f t="shared" si="2"/>
        <v>   </v>
      </c>
      <c r="E55" s="35"/>
    </row>
    <row r="56" spans="1:5" ht="16.5" customHeight="1">
      <c r="A56" s="29" t="s">
        <v>22</v>
      </c>
      <c r="B56" s="30">
        <f>SUM(B57,B62,B61,B60)</f>
        <v>9000850</v>
      </c>
      <c r="C56" s="30">
        <f>SUM(C57,C62,C61,C60)</f>
        <v>6351999.67</v>
      </c>
      <c r="D56" s="30">
        <f t="shared" si="2"/>
        <v>70.57110906192193</v>
      </c>
      <c r="E56" s="35">
        <f t="shared" si="3"/>
        <v>-2648850.33</v>
      </c>
    </row>
    <row r="57" spans="1:5" ht="17.25" customHeight="1">
      <c r="A57" s="28" t="s">
        <v>23</v>
      </c>
      <c r="B57" s="30">
        <v>8700370</v>
      </c>
      <c r="C57" s="30">
        <v>6290390.01</v>
      </c>
      <c r="D57" s="30">
        <f t="shared" si="2"/>
        <v>72.30025860969131</v>
      </c>
      <c r="E57" s="35">
        <f t="shared" si="3"/>
        <v>-2409979.99</v>
      </c>
    </row>
    <row r="58" spans="1:5" ht="15">
      <c r="A58" s="28" t="s">
        <v>69</v>
      </c>
      <c r="B58" s="30">
        <v>5463500</v>
      </c>
      <c r="C58" s="30">
        <v>4055367.68</v>
      </c>
      <c r="D58" s="30">
        <f t="shared" si="2"/>
        <v>74.22655221012172</v>
      </c>
      <c r="E58" s="35">
        <f t="shared" si="3"/>
        <v>-1408132.3199999998</v>
      </c>
    </row>
    <row r="59" spans="1:5" ht="40.5" customHeight="1">
      <c r="A59" s="28" t="s">
        <v>74</v>
      </c>
      <c r="B59" s="30">
        <v>1800</v>
      </c>
      <c r="C59" s="30">
        <v>200</v>
      </c>
      <c r="D59" s="30">
        <f t="shared" si="2"/>
        <v>11.11111111111111</v>
      </c>
      <c r="E59" s="35">
        <f t="shared" si="3"/>
        <v>-1600</v>
      </c>
    </row>
    <row r="60" spans="1:5" ht="15.75" customHeight="1">
      <c r="A60" s="28" t="s">
        <v>115</v>
      </c>
      <c r="B60" s="30">
        <v>5000</v>
      </c>
      <c r="C60" s="30">
        <v>5000</v>
      </c>
      <c r="D60" s="30">
        <f t="shared" si="2"/>
        <v>100</v>
      </c>
      <c r="E60" s="35">
        <f t="shared" si="3"/>
        <v>0</v>
      </c>
    </row>
    <row r="61" spans="1:5" ht="15">
      <c r="A61" s="28" t="s">
        <v>53</v>
      </c>
      <c r="B61" s="30">
        <v>6500</v>
      </c>
      <c r="C61" s="30">
        <v>0</v>
      </c>
      <c r="D61" s="30">
        <f t="shared" si="2"/>
        <v>0</v>
      </c>
      <c r="E61" s="35">
        <f t="shared" si="3"/>
        <v>-6500</v>
      </c>
    </row>
    <row r="62" spans="1:5" ht="15">
      <c r="A62" s="28" t="s">
        <v>34</v>
      </c>
      <c r="B62" s="30">
        <f>B63</f>
        <v>288980</v>
      </c>
      <c r="C62" s="30">
        <f>C63</f>
        <v>56609.66</v>
      </c>
      <c r="D62" s="30">
        <f t="shared" si="2"/>
        <v>19.589473319952937</v>
      </c>
      <c r="E62" s="35">
        <f t="shared" si="3"/>
        <v>-232370.34</v>
      </c>
    </row>
    <row r="63" spans="1:5" ht="29.25" customHeight="1">
      <c r="A63" s="28" t="s">
        <v>51</v>
      </c>
      <c r="B63" s="30">
        <v>288980</v>
      </c>
      <c r="C63" s="30">
        <v>56609.66</v>
      </c>
      <c r="D63" s="30">
        <f t="shared" si="2"/>
        <v>19.589473319952937</v>
      </c>
      <c r="E63" s="35">
        <f t="shared" si="3"/>
        <v>-232370.34</v>
      </c>
    </row>
    <row r="64" spans="1:5" ht="15">
      <c r="A64" s="29" t="s">
        <v>30</v>
      </c>
      <c r="B64" s="30">
        <f>SUM(B65)</f>
        <v>792000</v>
      </c>
      <c r="C64" s="30">
        <f>SUM(C65)</f>
        <v>574154.5</v>
      </c>
      <c r="D64" s="30">
        <f t="shared" si="2"/>
        <v>72.49425505050505</v>
      </c>
      <c r="E64" s="35">
        <f t="shared" si="3"/>
        <v>-217845.5</v>
      </c>
    </row>
    <row r="65" spans="1:5" ht="25.5" customHeight="1">
      <c r="A65" s="28" t="s">
        <v>58</v>
      </c>
      <c r="B65" s="30">
        <v>792000</v>
      </c>
      <c r="C65" s="30">
        <v>574154.5</v>
      </c>
      <c r="D65" s="30">
        <f t="shared" si="2"/>
        <v>72.49425505050505</v>
      </c>
      <c r="E65" s="35">
        <f t="shared" si="3"/>
        <v>-217845.5</v>
      </c>
    </row>
    <row r="66" spans="1:5" ht="30" customHeight="1">
      <c r="A66" s="29" t="s">
        <v>24</v>
      </c>
      <c r="B66" s="30">
        <f>B67+B69+B70</f>
        <v>245900</v>
      </c>
      <c r="C66" s="30">
        <f>C67+C69+C70</f>
        <v>152531.55</v>
      </c>
      <c r="D66" s="30">
        <f t="shared" si="2"/>
        <v>62.02991053273688</v>
      </c>
      <c r="E66" s="35">
        <f t="shared" si="3"/>
        <v>-93368.45000000001</v>
      </c>
    </row>
    <row r="67" spans="1:5" ht="17.25" customHeight="1">
      <c r="A67" s="28" t="s">
        <v>80</v>
      </c>
      <c r="B67" s="30">
        <v>180500</v>
      </c>
      <c r="C67" s="30">
        <v>140213.62</v>
      </c>
      <c r="D67" s="30">
        <f t="shared" si="2"/>
        <v>77.68067590027701</v>
      </c>
      <c r="E67" s="35">
        <f t="shared" si="3"/>
        <v>-40286.380000000005</v>
      </c>
    </row>
    <row r="68" spans="1:5" ht="15">
      <c r="A68" s="28" t="s">
        <v>81</v>
      </c>
      <c r="B68" s="30">
        <v>122000</v>
      </c>
      <c r="C68" s="30">
        <v>92266</v>
      </c>
      <c r="D68" s="30">
        <f t="shared" si="2"/>
        <v>75.62786885245902</v>
      </c>
      <c r="E68" s="35">
        <f t="shared" si="3"/>
        <v>-29734</v>
      </c>
    </row>
    <row r="69" spans="1:5" ht="13.5" customHeight="1">
      <c r="A69" s="28" t="s">
        <v>82</v>
      </c>
      <c r="B69" s="30">
        <v>65400</v>
      </c>
      <c r="C69" s="30">
        <v>12317.93</v>
      </c>
      <c r="D69" s="30">
        <f t="shared" si="2"/>
        <v>18.83475535168196</v>
      </c>
      <c r="E69" s="35">
        <f t="shared" si="3"/>
        <v>-53082.07</v>
      </c>
    </row>
    <row r="70" spans="1:5" ht="13.5" customHeight="1">
      <c r="A70" s="28" t="s">
        <v>83</v>
      </c>
      <c r="B70" s="30">
        <v>0</v>
      </c>
      <c r="C70" s="30">
        <v>0</v>
      </c>
      <c r="D70" s="30" t="str">
        <f>IF(B70=0,"   ",C70/B70*100)</f>
        <v>   </v>
      </c>
      <c r="E70" s="35">
        <f t="shared" si="3"/>
        <v>0</v>
      </c>
    </row>
    <row r="71" spans="1:5" ht="16.5" customHeight="1">
      <c r="A71" s="29" t="s">
        <v>9</v>
      </c>
      <c r="B71" s="30">
        <f>SUM(B72,B75,B82,)</f>
        <v>14254577.21</v>
      </c>
      <c r="C71" s="30">
        <f>SUM(C72,C75,C82,)</f>
        <v>10062912.809999999</v>
      </c>
      <c r="D71" s="30">
        <f t="shared" si="2"/>
        <v>70.59425657984842</v>
      </c>
      <c r="E71" s="35">
        <f aca="true" t="shared" si="4" ref="E71:E98">C71-B71</f>
        <v>-4191664.4000000022</v>
      </c>
    </row>
    <row r="72" spans="1:5" ht="15">
      <c r="A72" s="28" t="s">
        <v>84</v>
      </c>
      <c r="B72" s="30">
        <f>SUM(B73:B74)</f>
        <v>995830</v>
      </c>
      <c r="C72" s="30">
        <f>SUM(C73:C74)</f>
        <v>830547.28</v>
      </c>
      <c r="D72" s="30">
        <f t="shared" si="2"/>
        <v>83.40251649377906</v>
      </c>
      <c r="E72" s="35">
        <f t="shared" si="4"/>
        <v>-165282.71999999997</v>
      </c>
    </row>
    <row r="73" spans="1:5" ht="15">
      <c r="A73" s="28" t="s">
        <v>49</v>
      </c>
      <c r="B73" s="30">
        <v>643200</v>
      </c>
      <c r="C73" s="30">
        <v>477917.28</v>
      </c>
      <c r="D73" s="30">
        <v>0</v>
      </c>
      <c r="E73" s="35">
        <f t="shared" si="4"/>
        <v>-165282.71999999997</v>
      </c>
    </row>
    <row r="74" spans="1:5" ht="15">
      <c r="A74" s="28" t="s">
        <v>99</v>
      </c>
      <c r="B74" s="30">
        <v>352630</v>
      </c>
      <c r="C74" s="30">
        <v>352630</v>
      </c>
      <c r="D74" s="30">
        <f>IF(B74=0,"   ",C74/B74*100)</f>
        <v>100</v>
      </c>
      <c r="E74" s="35">
        <f>C74-B74</f>
        <v>0</v>
      </c>
    </row>
    <row r="75" spans="1:5" ht="15">
      <c r="A75" s="28" t="s">
        <v>85</v>
      </c>
      <c r="B75" s="30">
        <f>B76+B77+B80+B79</f>
        <v>2583347.21</v>
      </c>
      <c r="C75" s="30">
        <f>C76+C77+C80+C79</f>
        <v>2130949.73</v>
      </c>
      <c r="D75" s="30">
        <f>IF(B75=0,"   ",C75/B75*100)</f>
        <v>82.48793355191306</v>
      </c>
      <c r="E75" s="35">
        <f t="shared" si="4"/>
        <v>-452397.48</v>
      </c>
    </row>
    <row r="76" spans="1:5" ht="14.25" customHeight="1">
      <c r="A76" s="28" t="s">
        <v>36</v>
      </c>
      <c r="B76" s="30">
        <v>31707.21</v>
      </c>
      <c r="C76" s="30">
        <v>31707.21</v>
      </c>
      <c r="D76" s="30">
        <f>IF(B76=0,"   ",C76/B76*100)</f>
        <v>100</v>
      </c>
      <c r="E76" s="35">
        <f t="shared" si="4"/>
        <v>0</v>
      </c>
    </row>
    <row r="77" spans="1:5" ht="57.75" customHeight="1">
      <c r="A77" s="28" t="s">
        <v>71</v>
      </c>
      <c r="B77" s="30">
        <v>1500000</v>
      </c>
      <c r="C77" s="30">
        <v>1311812.3</v>
      </c>
      <c r="D77" s="30">
        <f>IF(B77=0,"   ",C77/B77*100)</f>
        <v>87.45415333333334</v>
      </c>
      <c r="E77" s="35">
        <f t="shared" si="4"/>
        <v>-188187.69999999995</v>
      </c>
    </row>
    <row r="78" spans="1:5" ht="18" customHeight="1">
      <c r="A78" s="28" t="s">
        <v>86</v>
      </c>
      <c r="B78" s="30">
        <v>1200000</v>
      </c>
      <c r="C78" s="30">
        <v>1200000</v>
      </c>
      <c r="D78" s="30">
        <f>IF(B78=0,"   ",C78/B78*100)</f>
        <v>100</v>
      </c>
      <c r="E78" s="35">
        <f>C78-B78</f>
        <v>0</v>
      </c>
    </row>
    <row r="79" spans="1:5" ht="15">
      <c r="A79" s="28" t="s">
        <v>114</v>
      </c>
      <c r="B79" s="30">
        <v>200000</v>
      </c>
      <c r="C79" s="30">
        <v>0</v>
      </c>
      <c r="D79" s="30">
        <f>IF(B79=0,"   ",C79/B79*100)</f>
        <v>0</v>
      </c>
      <c r="E79" s="35">
        <f>C79-B79</f>
        <v>-200000</v>
      </c>
    </row>
    <row r="80" spans="1:5" ht="16.5" customHeight="1">
      <c r="A80" s="28" t="s">
        <v>87</v>
      </c>
      <c r="B80" s="30">
        <v>851640</v>
      </c>
      <c r="C80" s="30">
        <v>787430.22</v>
      </c>
      <c r="D80" s="30">
        <f>IF(B80=0,"   ",C80/B80*100)</f>
        <v>92.46045512188248</v>
      </c>
      <c r="E80" s="35">
        <f t="shared" si="4"/>
        <v>-64209.78000000003</v>
      </c>
    </row>
    <row r="81" spans="1:5" ht="16.5" customHeight="1">
      <c r="A81" s="28" t="s">
        <v>118</v>
      </c>
      <c r="B81" s="30">
        <v>133000</v>
      </c>
      <c r="C81" s="30">
        <v>133000</v>
      </c>
      <c r="D81" s="30">
        <f>IF(B81=0,"   ",C81/B81*100)</f>
        <v>100</v>
      </c>
      <c r="E81" s="35">
        <f>C81-B81</f>
        <v>0</v>
      </c>
    </row>
    <row r="82" spans="1:5" ht="15">
      <c r="A82" s="28" t="s">
        <v>88</v>
      </c>
      <c r="B82" s="30">
        <f>B83+B85+B86+B87+B88+B89+B84</f>
        <v>10675400</v>
      </c>
      <c r="C82" s="30">
        <f>C83+C85+C86+C87+C88+C89+C84</f>
        <v>7101415.8</v>
      </c>
      <c r="D82" s="30">
        <f aca="true" t="shared" si="5" ref="D82:D97">IF(B82=0,"   ",C82/B82*100)</f>
        <v>66.5213088034172</v>
      </c>
      <c r="E82" s="35">
        <f t="shared" si="4"/>
        <v>-3573984.2</v>
      </c>
    </row>
    <row r="83" spans="1:5" ht="15">
      <c r="A83" s="28" t="s">
        <v>35</v>
      </c>
      <c r="B83" s="30">
        <v>3675200</v>
      </c>
      <c r="C83" s="30">
        <v>2731286.26</v>
      </c>
      <c r="D83" s="30">
        <f t="shared" si="5"/>
        <v>74.31667011319111</v>
      </c>
      <c r="E83" s="35">
        <f t="shared" si="4"/>
        <v>-943913.7400000002</v>
      </c>
    </row>
    <row r="84" spans="1:5" ht="15">
      <c r="A84" s="28" t="s">
        <v>101</v>
      </c>
      <c r="B84" s="30">
        <v>40000</v>
      </c>
      <c r="C84" s="30">
        <v>20407.81</v>
      </c>
      <c r="D84" s="30">
        <f t="shared" si="5"/>
        <v>51.019525</v>
      </c>
      <c r="E84" s="35">
        <f t="shared" si="4"/>
        <v>-19592.19</v>
      </c>
    </row>
    <row r="85" spans="1:5" ht="14.25" customHeight="1">
      <c r="A85" s="28" t="s">
        <v>46</v>
      </c>
      <c r="B85" s="30">
        <v>2047100</v>
      </c>
      <c r="C85" s="30">
        <v>631908</v>
      </c>
      <c r="D85" s="30">
        <f t="shared" si="5"/>
        <v>30.868448048458795</v>
      </c>
      <c r="E85" s="35">
        <f t="shared" si="4"/>
        <v>-1415192</v>
      </c>
    </row>
    <row r="86" spans="1:5" ht="14.25" customHeight="1">
      <c r="A86" s="28" t="s">
        <v>47</v>
      </c>
      <c r="B86" s="30">
        <v>2394600</v>
      </c>
      <c r="C86" s="30">
        <v>1836669.64</v>
      </c>
      <c r="D86" s="30">
        <f t="shared" si="5"/>
        <v>76.70047774158523</v>
      </c>
      <c r="E86" s="35">
        <f t="shared" si="4"/>
        <v>-557930.3600000001</v>
      </c>
    </row>
    <row r="87" spans="1:5" ht="15">
      <c r="A87" s="28" t="s">
        <v>37</v>
      </c>
      <c r="B87" s="30">
        <v>300000</v>
      </c>
      <c r="C87" s="30">
        <v>294000</v>
      </c>
      <c r="D87" s="30">
        <f t="shared" si="5"/>
        <v>98</v>
      </c>
      <c r="E87" s="35">
        <f t="shared" si="4"/>
        <v>-6000</v>
      </c>
    </row>
    <row r="88" spans="1:5" ht="14.25" customHeight="1">
      <c r="A88" s="28" t="s">
        <v>38</v>
      </c>
      <c r="B88" s="30">
        <v>100000</v>
      </c>
      <c r="C88" s="30">
        <v>96577.03</v>
      </c>
      <c r="D88" s="30">
        <f t="shared" si="5"/>
        <v>96.57703</v>
      </c>
      <c r="E88" s="35">
        <f t="shared" si="4"/>
        <v>-3422.970000000001</v>
      </c>
    </row>
    <row r="89" spans="1:5" ht="13.5" customHeight="1">
      <c r="A89" s="28" t="s">
        <v>39</v>
      </c>
      <c r="B89" s="30">
        <v>2118500</v>
      </c>
      <c r="C89" s="30">
        <v>1490567.06</v>
      </c>
      <c r="D89" s="30">
        <f t="shared" si="5"/>
        <v>70.35954968137834</v>
      </c>
      <c r="E89" s="35">
        <f t="shared" si="4"/>
        <v>-627932.94</v>
      </c>
    </row>
    <row r="90" spans="1:5" ht="15">
      <c r="A90" s="29" t="s">
        <v>11</v>
      </c>
      <c r="B90" s="30">
        <v>98000</v>
      </c>
      <c r="C90" s="30">
        <v>26320</v>
      </c>
      <c r="D90" s="30">
        <f t="shared" si="5"/>
        <v>26.857142857142858</v>
      </c>
      <c r="E90" s="35">
        <f t="shared" si="4"/>
        <v>-71680</v>
      </c>
    </row>
    <row r="91" spans="1:5" ht="16.5" customHeight="1">
      <c r="A91" s="29" t="s">
        <v>77</v>
      </c>
      <c r="B91" s="30">
        <f>SUM(B92,)</f>
        <v>18003180</v>
      </c>
      <c r="C91" s="30">
        <f>SUM(C92,)</f>
        <v>11910698.56</v>
      </c>
      <c r="D91" s="30">
        <f t="shared" si="5"/>
        <v>66.15885949037893</v>
      </c>
      <c r="E91" s="35">
        <f t="shared" si="4"/>
        <v>-6092481.4399999995</v>
      </c>
    </row>
    <row r="92" spans="1:5" ht="15">
      <c r="A92" s="28" t="s">
        <v>25</v>
      </c>
      <c r="B92" s="30">
        <v>18003180</v>
      </c>
      <c r="C92" s="30">
        <v>11910698.56</v>
      </c>
      <c r="D92" s="30">
        <f t="shared" si="5"/>
        <v>66.15885949037893</v>
      </c>
      <c r="E92" s="35">
        <f t="shared" si="4"/>
        <v>-6092481.4399999995</v>
      </c>
    </row>
    <row r="93" spans="1:5" ht="15">
      <c r="A93" s="28" t="s">
        <v>69</v>
      </c>
      <c r="B93" s="30">
        <v>8024130</v>
      </c>
      <c r="C93" s="30">
        <v>5923030.33</v>
      </c>
      <c r="D93" s="30">
        <f t="shared" si="5"/>
        <v>73.81523392567169</v>
      </c>
      <c r="E93" s="35">
        <f t="shared" si="4"/>
        <v>-2101099.67</v>
      </c>
    </row>
    <row r="94" spans="1:5" ht="15.75" customHeight="1">
      <c r="A94" s="28" t="s">
        <v>59</v>
      </c>
      <c r="B94" s="30">
        <v>60000</v>
      </c>
      <c r="C94" s="30">
        <v>58445.62</v>
      </c>
      <c r="D94" s="30">
        <f t="shared" si="5"/>
        <v>97.40936666666667</v>
      </c>
      <c r="E94" s="35">
        <f t="shared" si="4"/>
        <v>-1554.3799999999974</v>
      </c>
    </row>
    <row r="95" spans="1:5" ht="14.25" customHeight="1">
      <c r="A95" s="28" t="s">
        <v>108</v>
      </c>
      <c r="B95" s="30">
        <v>1620500</v>
      </c>
      <c r="C95" s="30">
        <v>1071700</v>
      </c>
      <c r="D95" s="30">
        <f t="shared" si="5"/>
        <v>66.13390928725703</v>
      </c>
      <c r="E95" s="35">
        <f t="shared" si="4"/>
        <v>-548800</v>
      </c>
    </row>
    <row r="96" spans="1:5" ht="15">
      <c r="A96" s="28" t="s">
        <v>109</v>
      </c>
      <c r="B96" s="30">
        <v>784000</v>
      </c>
      <c r="C96" s="30">
        <v>235200</v>
      </c>
      <c r="D96" s="30">
        <f t="shared" si="5"/>
        <v>30</v>
      </c>
      <c r="E96" s="35">
        <f>C96-B96</f>
        <v>-548800</v>
      </c>
    </row>
    <row r="97" spans="1:5" ht="15">
      <c r="A97" s="29" t="s">
        <v>50</v>
      </c>
      <c r="B97" s="30">
        <f>B98+B112</f>
        <v>15320995.79</v>
      </c>
      <c r="C97" s="30">
        <f>C98+C112</f>
        <v>2463468</v>
      </c>
      <c r="D97" s="30">
        <f t="shared" si="5"/>
        <v>16.079033202319025</v>
      </c>
      <c r="E97" s="35">
        <f t="shared" si="4"/>
        <v>-12857527.79</v>
      </c>
    </row>
    <row r="98" spans="1:5" s="2" customFormat="1" ht="15.75" customHeight="1">
      <c r="A98" s="28" t="s">
        <v>96</v>
      </c>
      <c r="B98" s="30">
        <f>B99+B101+B103+B105+B107+B111</f>
        <v>8638695.79</v>
      </c>
      <c r="C98" s="30">
        <f>C99+C101+C103+C105+C107+C111</f>
        <v>2463468</v>
      </c>
      <c r="D98" s="30">
        <f>IF(B98=0,"   ",C98/B98)</f>
        <v>0.2851666570840088</v>
      </c>
      <c r="E98" s="35">
        <f t="shared" si="4"/>
        <v>-6175227.789999999</v>
      </c>
    </row>
    <row r="99" spans="1:5" ht="45">
      <c r="A99" s="28" t="s">
        <v>89</v>
      </c>
      <c r="B99" s="30">
        <v>1264300</v>
      </c>
      <c r="C99" s="30">
        <v>1035018</v>
      </c>
      <c r="D99" s="30">
        <f>IF(B99=0,"   ",C99/B99*100)</f>
        <v>81.86490548129399</v>
      </c>
      <c r="E99" s="35">
        <f>C99-B99</f>
        <v>-229282</v>
      </c>
    </row>
    <row r="100" spans="1:5" ht="15">
      <c r="A100" s="28" t="s">
        <v>91</v>
      </c>
      <c r="B100" s="30">
        <v>930000</v>
      </c>
      <c r="C100" s="30">
        <v>884400</v>
      </c>
      <c r="D100" s="30">
        <v>0</v>
      </c>
      <c r="E100" s="35">
        <f aca="true" t="shared" si="6" ref="E100:E106">C100-B100</f>
        <v>-45600</v>
      </c>
    </row>
    <row r="101" spans="1:5" s="2" customFormat="1" ht="29.25" customHeight="1">
      <c r="A101" s="28" t="s">
        <v>90</v>
      </c>
      <c r="B101" s="30">
        <v>470000</v>
      </c>
      <c r="C101" s="30">
        <v>470000</v>
      </c>
      <c r="D101" s="30">
        <v>0</v>
      </c>
      <c r="E101" s="35">
        <f t="shared" si="6"/>
        <v>0</v>
      </c>
    </row>
    <row r="102" spans="1:5" ht="15">
      <c r="A102" s="28" t="s">
        <v>91</v>
      </c>
      <c r="B102" s="30">
        <v>470000</v>
      </c>
      <c r="C102" s="30">
        <v>470000</v>
      </c>
      <c r="D102" s="30">
        <v>0</v>
      </c>
      <c r="E102" s="35">
        <f t="shared" si="6"/>
        <v>0</v>
      </c>
    </row>
    <row r="103" spans="1:5" ht="45">
      <c r="A103" s="28" t="s">
        <v>94</v>
      </c>
      <c r="B103" s="30">
        <v>400000</v>
      </c>
      <c r="C103" s="30">
        <v>93100</v>
      </c>
      <c r="D103" s="30">
        <f>IF(B103=0,"   ",C103/B103*100)</f>
        <v>23.275000000000002</v>
      </c>
      <c r="E103" s="35">
        <f t="shared" si="6"/>
        <v>-306900</v>
      </c>
    </row>
    <row r="104" spans="1:5" ht="15">
      <c r="A104" s="28" t="s">
        <v>93</v>
      </c>
      <c r="B104" s="30">
        <v>400000</v>
      </c>
      <c r="C104" s="30">
        <v>93100</v>
      </c>
      <c r="D104" s="30">
        <v>0</v>
      </c>
      <c r="E104" s="35">
        <f t="shared" si="6"/>
        <v>-306900</v>
      </c>
    </row>
    <row r="105" spans="1:5" s="2" customFormat="1" ht="29.25" customHeight="1">
      <c r="A105" s="28" t="s">
        <v>95</v>
      </c>
      <c r="B105" s="30">
        <v>80000</v>
      </c>
      <c r="C105" s="30">
        <v>49200</v>
      </c>
      <c r="D105" s="30">
        <f>IF(B105=0,"   ",C105/B105)</f>
        <v>0.615</v>
      </c>
      <c r="E105" s="35">
        <f t="shared" si="6"/>
        <v>-30800</v>
      </c>
    </row>
    <row r="106" spans="1:5" ht="15">
      <c r="A106" s="28" t="s">
        <v>93</v>
      </c>
      <c r="B106" s="30">
        <v>80000</v>
      </c>
      <c r="C106" s="30">
        <v>49200</v>
      </c>
      <c r="D106" s="30">
        <v>0</v>
      </c>
      <c r="E106" s="35">
        <f t="shared" si="6"/>
        <v>-30800</v>
      </c>
    </row>
    <row r="107" spans="1:5" ht="16.5" customHeight="1">
      <c r="A107" s="28" t="s">
        <v>92</v>
      </c>
      <c r="B107" s="30">
        <f>B108+B109+B110</f>
        <v>6333103</v>
      </c>
      <c r="C107" s="30">
        <f>C108+C109+C110</f>
        <v>798000</v>
      </c>
      <c r="D107" s="30">
        <v>0</v>
      </c>
      <c r="E107" s="35">
        <f>C107-B107</f>
        <v>-5535103</v>
      </c>
    </row>
    <row r="108" spans="1:5" ht="15">
      <c r="A108" s="28" t="s">
        <v>93</v>
      </c>
      <c r="B108" s="30">
        <v>3766201</v>
      </c>
      <c r="C108" s="30">
        <v>443232</v>
      </c>
      <c r="D108" s="30">
        <v>0</v>
      </c>
      <c r="E108" s="35">
        <f>C108-B108</f>
        <v>-3322969</v>
      </c>
    </row>
    <row r="109" spans="1:5" ht="15">
      <c r="A109" s="28" t="s">
        <v>110</v>
      </c>
      <c r="B109" s="30">
        <v>2186502</v>
      </c>
      <c r="C109" s="30">
        <v>243960</v>
      </c>
      <c r="D109" s="30">
        <v>1</v>
      </c>
      <c r="E109" s="35">
        <f>C109-B109</f>
        <v>-1942542</v>
      </c>
    </row>
    <row r="110" spans="1:5" ht="15">
      <c r="A110" s="28" t="s">
        <v>119</v>
      </c>
      <c r="B110" s="30">
        <v>380400</v>
      </c>
      <c r="C110" s="30">
        <v>110808</v>
      </c>
      <c r="D110" s="30">
        <v>2</v>
      </c>
      <c r="E110" s="35">
        <f>C110-B110</f>
        <v>-269592</v>
      </c>
    </row>
    <row r="111" spans="1:5" ht="15">
      <c r="A111" s="28" t="s">
        <v>100</v>
      </c>
      <c r="B111" s="30">
        <v>91292.79</v>
      </c>
      <c r="C111" s="30">
        <v>18150</v>
      </c>
      <c r="D111" s="30">
        <v>0</v>
      </c>
      <c r="E111" s="35">
        <f>C111-B111</f>
        <v>-73142.79</v>
      </c>
    </row>
    <row r="112" spans="1:5" s="2" customFormat="1" ht="14.25" customHeight="1">
      <c r="A112" s="28" t="s">
        <v>97</v>
      </c>
      <c r="B112" s="30">
        <f>B113</f>
        <v>6682300</v>
      </c>
      <c r="C112" s="30">
        <f>C113</f>
        <v>0</v>
      </c>
      <c r="D112" s="30">
        <f>IF(B112=0,"   ",C112/B112)</f>
        <v>0</v>
      </c>
      <c r="E112" s="35">
        <f>C112-B112</f>
        <v>-6682300</v>
      </c>
    </row>
    <row r="113" spans="1:5" s="2" customFormat="1" ht="14.25" customHeight="1">
      <c r="A113" s="28" t="s">
        <v>98</v>
      </c>
      <c r="B113" s="30">
        <f>B115+B114</f>
        <v>6682300</v>
      </c>
      <c r="C113" s="30">
        <v>0</v>
      </c>
      <c r="D113" s="30">
        <f>IF(B113=0,"   ",C113/B113)</f>
        <v>0</v>
      </c>
      <c r="E113" s="35">
        <f>C113-B113</f>
        <v>-6682300</v>
      </c>
    </row>
    <row r="114" spans="1:5" ht="15">
      <c r="A114" s="28" t="s">
        <v>93</v>
      </c>
      <c r="B114" s="30">
        <v>2969800</v>
      </c>
      <c r="C114" s="30">
        <v>0</v>
      </c>
      <c r="D114" s="30">
        <v>0</v>
      </c>
      <c r="E114" s="35">
        <f>C114-B114</f>
        <v>-2969800</v>
      </c>
    </row>
    <row r="115" spans="1:5" ht="15">
      <c r="A115" s="28" t="s">
        <v>110</v>
      </c>
      <c r="B115" s="30">
        <v>3712500</v>
      </c>
      <c r="C115" s="30">
        <v>0</v>
      </c>
      <c r="D115" s="30">
        <v>1</v>
      </c>
      <c r="E115" s="35">
        <f>C115-B115</f>
        <v>-3712500</v>
      </c>
    </row>
    <row r="116" spans="1:5" ht="15">
      <c r="A116" s="29" t="s">
        <v>72</v>
      </c>
      <c r="B116" s="30">
        <f>SUM(B117,)</f>
        <v>358200</v>
      </c>
      <c r="C116" s="30">
        <f>SUM(C117,)</f>
        <v>201412.62</v>
      </c>
      <c r="D116" s="30">
        <f>IF(B116=0,"   ",C116/B116*100)</f>
        <v>56.229095477386934</v>
      </c>
      <c r="E116" s="35">
        <f>C116-B116</f>
        <v>-156787.38</v>
      </c>
    </row>
    <row r="117" spans="1:5" ht="15">
      <c r="A117" s="29" t="s">
        <v>73</v>
      </c>
      <c r="B117" s="30">
        <v>358200</v>
      </c>
      <c r="C117" s="30">
        <v>201412.62</v>
      </c>
      <c r="D117" s="30">
        <f>IF(B117=0,"   ",C117/B117*100)</f>
        <v>56.229095477386934</v>
      </c>
      <c r="E117" s="35">
        <f>C117-B117</f>
        <v>-156787.38</v>
      </c>
    </row>
    <row r="118" spans="1:5" ht="15" customHeight="1">
      <c r="A118" s="29" t="s">
        <v>111</v>
      </c>
      <c r="B118" s="30">
        <f>B119</f>
        <v>30000</v>
      </c>
      <c r="C118" s="30">
        <f>C119</f>
        <v>1315.07</v>
      </c>
      <c r="D118" s="30">
        <f>IF(B118=0,"   ",C118/B118*100)</f>
        <v>4.383566666666666</v>
      </c>
      <c r="E118" s="35">
        <f>C118-B118</f>
        <v>-28684.93</v>
      </c>
    </row>
    <row r="119" spans="1:5" ht="15" customHeight="1">
      <c r="A119" s="29" t="s">
        <v>112</v>
      </c>
      <c r="B119" s="30">
        <v>30000</v>
      </c>
      <c r="C119" s="30">
        <v>1315.07</v>
      </c>
      <c r="D119" s="30">
        <f>IF(B119=0,"   ",C119/B119*100)</f>
        <v>4.383566666666666</v>
      </c>
      <c r="E119" s="35">
        <f>C119-B119</f>
        <v>-28684.93</v>
      </c>
    </row>
    <row r="120" spans="1:5" ht="14.25">
      <c r="A120" s="38" t="s">
        <v>10</v>
      </c>
      <c r="B120" s="32">
        <f>B56+B64+B66+B71+B90+B91+B116+B97+B118</f>
        <v>58103703</v>
      </c>
      <c r="C120" s="32">
        <f>C56+C64+C66+C71+C90+C91+C116+C97+C118</f>
        <v>31744812.779999997</v>
      </c>
      <c r="D120" s="32">
        <f>IF(B120=0,"   ",C120/B120*100)</f>
        <v>54.634749836856344</v>
      </c>
      <c r="E120" s="37">
        <f>C120-B120</f>
        <v>-26358890.220000003</v>
      </c>
    </row>
    <row r="121" spans="1:5" ht="15">
      <c r="A121" s="28" t="s">
        <v>70</v>
      </c>
      <c r="B121" s="30">
        <f>B58+B68+B93</f>
        <v>13609630</v>
      </c>
      <c r="C121" s="30">
        <f>C58+C68+C93</f>
        <v>10070664.01</v>
      </c>
      <c r="D121" s="30">
        <f>IF(B121=0,"   ",C121/B121*100)</f>
        <v>73.99660394882153</v>
      </c>
      <c r="E121" s="35">
        <f>C121-B121</f>
        <v>-3538965.99</v>
      </c>
    </row>
    <row r="122" spans="1:5" ht="19.5" customHeight="1" thickBot="1">
      <c r="A122" s="40" t="s">
        <v>75</v>
      </c>
      <c r="B122" s="31">
        <f>B53-B120</f>
        <v>-2533300</v>
      </c>
      <c r="C122" s="31">
        <f>C53-C120</f>
        <v>6360641.27</v>
      </c>
      <c r="D122" s="31"/>
      <c r="E122" s="22"/>
    </row>
    <row r="123" spans="1:5" ht="48" customHeight="1">
      <c r="A123" s="39" t="s">
        <v>104</v>
      </c>
      <c r="B123" s="39"/>
      <c r="C123" s="39"/>
      <c r="D123" s="39"/>
      <c r="E123" s="39"/>
    </row>
    <row r="124" spans="1:5" ht="15.75" customHeight="1">
      <c r="A124" s="39" t="s">
        <v>105</v>
      </c>
      <c r="B124" s="39"/>
      <c r="C124" s="39" t="s">
        <v>106</v>
      </c>
      <c r="D124" s="39"/>
      <c r="E124" s="39"/>
    </row>
    <row r="125" spans="1:5" ht="15.75" customHeight="1">
      <c r="A125" s="39"/>
      <c r="B125" s="2"/>
      <c r="C125" s="39"/>
      <c r="D125" s="2"/>
      <c r="E125" s="14"/>
    </row>
    <row r="126" spans="1:5" ht="12.75">
      <c r="A126" s="2"/>
      <c r="B126" s="2"/>
      <c r="C126" s="13"/>
      <c r="D126" s="2"/>
      <c r="E126" s="14"/>
    </row>
    <row r="127" spans="1:5" ht="12.75">
      <c r="A127" s="2"/>
      <c r="B127" s="2"/>
      <c r="C127" s="13"/>
      <c r="D127" s="2"/>
      <c r="E127" s="14"/>
    </row>
    <row r="128" spans="1:5" ht="12.75">
      <c r="A128" s="2"/>
      <c r="B128" s="2"/>
      <c r="C128" s="13"/>
      <c r="D128" s="2"/>
      <c r="E128" s="14"/>
    </row>
  </sheetData>
  <mergeCells count="1">
    <mergeCell ref="A1:E1"/>
  </mergeCells>
  <printOptions/>
  <pageMargins left="0.7874015748031497" right="0.7874015748031497" top="0.4724409448818898" bottom="0.3149606299212598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LAMAER</cp:lastModifiedBy>
  <cp:lastPrinted>2011-08-03T06:03:28Z</cp:lastPrinted>
  <dcterms:created xsi:type="dcterms:W3CDTF">2001-03-21T05:21:19Z</dcterms:created>
  <dcterms:modified xsi:type="dcterms:W3CDTF">2011-11-11T11:01:40Z</dcterms:modified>
  <cp:category/>
  <cp:version/>
  <cp:contentType/>
  <cp:contentStatus/>
</cp:coreProperties>
</file>