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'Лист1'!$A$1:$E$261</definedName>
  </definedNames>
  <calcPr fullCalcOnLoad="1"/>
</workbook>
</file>

<file path=xl/sharedStrings.xml><?xml version="1.0" encoding="utf-8"?>
<sst xmlns="http://schemas.openxmlformats.org/spreadsheetml/2006/main" count="224" uniqueCount="200">
  <si>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</si>
  <si>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</si>
  <si>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</si>
  <si>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</si>
  <si>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</si>
  <si>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</si>
  <si>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</si>
  <si>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</si>
  <si>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</si>
  <si>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</si>
  <si>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</si>
  <si>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</si>
  <si>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</si>
  <si>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</si>
  <si>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</si>
  <si>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</si>
  <si>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</si>
  <si>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</si>
  <si>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</si>
  <si>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</si>
  <si>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</si>
  <si>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</si>
  <si>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</si>
  <si>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</si>
  <si>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</si>
  <si>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</si>
  <si>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</si>
  <si>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</si>
  <si>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</si>
  <si>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</si>
  <si>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</si>
  <si>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</si>
  <si>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ЗАДОЛЖЕННОСТЬ ПО ОТМЕНЕННЫМ ДОХОДАМ</t>
  </si>
  <si>
    <t>Невыясненные поступления</t>
  </si>
  <si>
    <t>Прочие неналоговые поступления</t>
  </si>
  <si>
    <t>Проценты,получен,от предоставл, бюджетных кредитов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</si>
  <si>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</si>
  <si>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</si>
  <si>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</si>
  <si>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</si>
  <si>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</si>
  <si>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</si>
  <si>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</si>
  <si>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</si>
  <si>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</si>
  <si>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Доходы от реализации имущества,находящ.в муницип.собствен.</t>
  </si>
  <si>
    <t>ДОТАЦИИ НА ВЫРАВНИВ. УРОВНЯ БЮДЖ.ОБЕСПЕЧЕН.</t>
  </si>
  <si>
    <t>ДОХОДЫ ОТ ПРОДАЖИ МАТЕРИАЛ. И НЕМАТЕР. АКТИВОВ</t>
  </si>
  <si>
    <t>ДОТАЦИИ НА  ПОДДЕРЖКУ МЕР ПО ОБЕСПЕЧ.СБАЛАНСИРОВ. БЮДЖЕТОВ</t>
  </si>
  <si>
    <t>ДОХОДЫ ОТ ОКАЗАН.ПЛАТНЫХ УСЛУГ И КОМПЕНСАЦ. ЗАТРАТ ГОСУДАРСТВА</t>
  </si>
  <si>
    <t>НАЛОГИ,СБОРЫ И РЕГУЛЯРН. ПЛАТЕЖИ ЗА ПОЛЬЗОВ. ПРИРОДН.РЕСУРСАМИ</t>
  </si>
  <si>
    <t>ДОХОДЫ ОТ ПРЕДПРИНИМАТЕЛЬСКОЙ ДЕЯТЕЛЬНОСТИ</t>
  </si>
  <si>
    <t>Благоустройство</t>
  </si>
  <si>
    <t>ИНЫЕ МЕЖБЮДЖЕТНЫЕ ТРАНСФЕРТЫ</t>
  </si>
  <si>
    <t>ДОХОДЫ ОТ ИСПОЛЬЗОВ. ИМУЩЕСТВА,НАХОДЯЩ.В МУНИЦИП. СОБСТВЕН.</t>
  </si>
  <si>
    <t>Другие вопросы в области национальной экономики</t>
  </si>
  <si>
    <t>Сбор за пользование объектами животного мира</t>
  </si>
  <si>
    <t>Обеспечение проведения выборов и референдумов</t>
  </si>
  <si>
    <t>ВОЗВРАТ ОСТАТКОВ СУБСИДИЙ, СУБВЕНЦИЙ И ИНЫХ МЕЖБЮДЖЕТНЫХ ТРАНСФЕРТОВ</t>
  </si>
  <si>
    <t>Уточненный план на  2011 год</t>
  </si>
  <si>
    <t>% исполнения к плану 2011 г.</t>
  </si>
  <si>
    <t>Отклонен от плана  2011 г ( +, - )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</si>
  <si>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</si>
  <si>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</si>
  <si>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</si>
  <si>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</si>
  <si>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</si>
  <si>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 xml:space="preserve">            оценка недвижимости</t>
  </si>
  <si>
    <t xml:space="preserve">            целевые программы  РОВД</t>
  </si>
  <si>
    <t xml:space="preserve">            муниципальные гарантии</t>
  </si>
  <si>
    <t xml:space="preserve">            прочие расходы (взносы муниц.образования,задолж.по арбитр.суду)</t>
  </si>
  <si>
    <t xml:space="preserve">              оперативные дежурные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</si>
  <si>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</si>
  <si>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</si>
  <si>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</si>
  <si>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>в т.ч. проектные работы по разработке правил землепользования и застройки</t>
  </si>
  <si>
    <t xml:space="preserve">субсидии бюджетам поселений на софинансирование расходов по осуществлению дорожной деятельности 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</si>
  <si>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</si>
  <si>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</si>
  <si>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</si>
  <si>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</si>
  <si>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</si>
  <si>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            межбюджетные трансферты бюджетам поселений на комплектование книжных фондов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</si>
  <si>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</si>
  <si>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</si>
  <si>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</si>
  <si>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</si>
  <si>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 xml:space="preserve">            районные целевые программы</t>
  </si>
  <si>
    <t>Пенсионное обеспечение</t>
  </si>
  <si>
    <t>в т.ч. матпомощь</t>
  </si>
  <si>
    <t xml:space="preserve">         проездные билеты учащимся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</si>
  <si>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</si>
  <si>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</si>
  <si>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</si>
  <si>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</si>
  <si>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</si>
  <si>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</si>
  <si>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</si>
  <si>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Дотации бюджетам поселений на выравнивание бюджетной обеспеченности</t>
  </si>
  <si>
    <t>Иные дотации</t>
  </si>
  <si>
    <t>в т.ч.  обеспечение сбалансированности бюджетов поселений</t>
  </si>
  <si>
    <t xml:space="preserve">в том числе: заработная плата </t>
  </si>
  <si>
    <t xml:space="preserve">             содержание централизованной бухгалтерии</t>
  </si>
  <si>
    <t xml:space="preserve">                       из них: заработная плата</t>
  </si>
  <si>
    <t xml:space="preserve">             содержание архива</t>
  </si>
  <si>
    <t>Арендная плата за земли</t>
  </si>
  <si>
    <t>Доходы от сдачи в аренду имущ.,наход.в операт.управл. органов мест.самоуправл.</t>
  </si>
  <si>
    <t xml:space="preserve">            капитальный ремонт учреждений здравоохранения</t>
  </si>
  <si>
    <t>республиканские средства</t>
  </si>
  <si>
    <t>районные средства</t>
  </si>
  <si>
    <t xml:space="preserve">            денежные выплаты медперсоналу (фед. ср-ва)</t>
  </si>
  <si>
    <t>Профицит, дефицит (-)</t>
  </si>
  <si>
    <t>ЗДРАВООХРАНЕНИЕ</t>
  </si>
  <si>
    <t>КУЛЬТУРА, КИНЕМАТОГРАФИЯ</t>
  </si>
  <si>
    <t xml:space="preserve">БЕЗВОЗМЕЗДНЫЕ  ПОСТУПЛЕНИЯ </t>
  </si>
  <si>
    <t>из них:  перепись населения</t>
  </si>
  <si>
    <t xml:space="preserve">              ликвидация последствий чрезвычайных ситуаций</t>
  </si>
  <si>
    <t xml:space="preserve"> из них:  ЗАГСы 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</si>
  <si>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 (городскому поселению на строительство водопровода)</t>
  </si>
  <si>
    <t xml:space="preserve">         субсидии поселениям  на обеспечение жильем молодых семей в рамках ФЦП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</si>
  <si>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ФЦП "Социальное развитие села"</t>
  </si>
  <si>
    <t xml:space="preserve">         субсидии поселениям на обеспечение жильем молодых семей в рамках РЦП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</si>
  <si>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РЦП "Социальное развитие села"</t>
  </si>
  <si>
    <t xml:space="preserve">          субвенции поселениям  на обеспечение жилыми помещениями детей-сирот</t>
  </si>
  <si>
    <t>Прочие субсидии</t>
  </si>
  <si>
    <t>Субсидии поселениям на обеспечение жильем молодых семей</t>
  </si>
  <si>
    <t>Субсидии поселениям на осуществление мероприятий по обеспечению жильем граждан РФ, проживающих в сельской местности</t>
  </si>
  <si>
    <t xml:space="preserve">в том числе: дорожное хозяйство </t>
  </si>
  <si>
    <t xml:space="preserve">                    субсидии поселениям на осуществление дорожной деятельности в рамках благоустройства</t>
  </si>
  <si>
    <t xml:space="preserve">                    вовлечение в оборот необрабатываемых земель</t>
  </si>
  <si>
    <t>Субвенции на проведение статистических переписей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</si>
  <si>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</si>
  <si>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</si>
  <si>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</si>
  <si>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ежемесячное денежное вознаграждение за классное руководство</t>
  </si>
  <si>
    <t>Субвенции на обеспечение жилыми помещениями детей-сирот</t>
  </si>
  <si>
    <t>в том числе поселениям</t>
  </si>
  <si>
    <t>Субвенции на компенсацию части родительской платы</t>
  </si>
  <si>
    <t>Субвенции на денежные выплаты медперсоналу</t>
  </si>
  <si>
    <t>Прочие субвенции</t>
  </si>
  <si>
    <t>в том числе: создание комиссий по делам несовершеннолетних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</si>
  <si>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</si>
  <si>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</si>
  <si>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учебные расходы</t>
  </si>
  <si>
    <t xml:space="preserve">                     опека и попечительство</t>
  </si>
  <si>
    <t xml:space="preserve">                     ведение учета граждан (поселениям)</t>
  </si>
  <si>
    <t>из них: расходы по расчету дотаций</t>
  </si>
  <si>
    <t xml:space="preserve">            поселениям</t>
  </si>
  <si>
    <t xml:space="preserve">                     административные комиссии</t>
  </si>
  <si>
    <t>в том числе: проездные</t>
  </si>
  <si>
    <t xml:space="preserve">                     комплектование книжных фондов библиотек</t>
  </si>
  <si>
    <t xml:space="preserve">                     по взаимным из бюджета г/п в порядке межбюджетных транфертов</t>
  </si>
  <si>
    <t>Жилищное хозяйство</t>
  </si>
  <si>
    <t xml:space="preserve">            учет детей-сирот</t>
  </si>
  <si>
    <t>Транспорт</t>
  </si>
  <si>
    <t>Сельское хозяйство и рыболовство</t>
  </si>
  <si>
    <t xml:space="preserve">вовлечение в оборот необрабатываемых земель </t>
  </si>
  <si>
    <t>субсидии в области речного транспорта</t>
  </si>
  <si>
    <t xml:space="preserve">            кап. ремонт ФАП д. Можары в рамках модернизации здравоохранения (респ.)</t>
  </si>
  <si>
    <t xml:space="preserve">                    капитальный ремонт объектов соцкультсферы</t>
  </si>
  <si>
    <t xml:space="preserve">                     модернизация здравоохранения (кап. ремонт ФАП д. Можары)</t>
  </si>
  <si>
    <t xml:space="preserve">            прочие субсидии на капремонт объектов соцкультсферы</t>
  </si>
  <si>
    <t xml:space="preserve">            капитальный ремонт учреждений здравоохранения (Андреево-Базарский ФАП)</t>
  </si>
  <si>
    <t>Субсидии на модернизацию региональных систем общего образования</t>
  </si>
  <si>
    <t>Субвенции на составление списков в присяжные заседатели</t>
  </si>
  <si>
    <t xml:space="preserve">                     дополнительная поддержка на оплату труда работников ДОУ</t>
  </si>
  <si>
    <t>Судебная система</t>
  </si>
  <si>
    <t xml:space="preserve">            составление списков кандидатов в присяжные заседатели</t>
  </si>
  <si>
    <t xml:space="preserve">            методическая литература</t>
  </si>
  <si>
    <t xml:space="preserve">            оказание дополн. помощи на оплату труда работникам ДОУ</t>
  </si>
  <si>
    <t xml:space="preserve">            учебные расходы</t>
  </si>
  <si>
    <t xml:space="preserve">            классное руководство</t>
  </si>
  <si>
    <t xml:space="preserve">            капремонт учреждений образования (Андреево-Базарская СОШ)</t>
  </si>
  <si>
    <t xml:space="preserve">            модернизация региональной системы общего образования</t>
  </si>
  <si>
    <t xml:space="preserve">            субсидии автономному учреждению</t>
  </si>
  <si>
    <t>Начальник финансового отдела</t>
  </si>
  <si>
    <t>А.И. Чернова</t>
  </si>
  <si>
    <t xml:space="preserve">                    организация экономического соревонования</t>
  </si>
  <si>
    <t>Субсидии на обеспечение мероприятий по капитальному ремонту многоквартирных домов</t>
  </si>
  <si>
    <t>в том числе: за счет средств Фонда</t>
  </si>
  <si>
    <t xml:space="preserve">                     за счет средств республиканского бюджета</t>
  </si>
  <si>
    <t>Субсидии на обеспечение мероприятий по переселению граждан из ававрийного жилфонда</t>
  </si>
  <si>
    <t xml:space="preserve">                     модернизация образования</t>
  </si>
  <si>
    <t xml:space="preserve">                     поощрение лучших учителей</t>
  </si>
  <si>
    <t xml:space="preserve">         в т.ч. капитальный ремонт многоквартных домов</t>
  </si>
  <si>
    <t>за счет средств Фонда</t>
  </si>
  <si>
    <t>за счет средств республиканского бюджта</t>
  </si>
  <si>
    <t xml:space="preserve">         переселение граждан из аварийного жилфонда</t>
  </si>
  <si>
    <t>за счет средств местного бюджета</t>
  </si>
  <si>
    <t>средства передаваемые бюджетам поселений на организацию экономических соревнований по итогам 2010 года (Карачевскому поселению)</t>
  </si>
  <si>
    <t>Субсидии поселениям на реализацию федеральных целевых программ</t>
  </si>
  <si>
    <t xml:space="preserve">                    строительство и реконструкция дорог</t>
  </si>
  <si>
    <t>Строительство и реконструкция дорог (респ.)</t>
  </si>
  <si>
    <t xml:space="preserve">            поддержка развития дошкольных образовательных учреждений</t>
  </si>
  <si>
    <t>федеральные средства</t>
  </si>
  <si>
    <t>Субсидии на бюджетные инвестиции в объекты капитального строительства</t>
  </si>
  <si>
    <t>Субсидии на реализацию комплексных программ поддержки развития ДОУ</t>
  </si>
  <si>
    <t>Строительство и реконструкция дорог (фед.)</t>
  </si>
  <si>
    <t>Исполнение районного бюджета Козловского района на  1  ноября   2011 года</t>
  </si>
  <si>
    <t>Фактическое исполнение на 01.11.2011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</si>
</sst>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18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1" fontId="0" fillId="0" borderId="0" xfId="21" applyFill="1" applyAlignment="1">
      <alignment horizontal="right"/>
    </xf>
    <xf numFmtId="41" fontId="0" fillId="0" borderId="0" xfId="21" applyFill="1" applyAlignment="1">
      <alignment horizontal="right" wrapText="1"/>
    </xf>
    <xf numFmtId="41" fontId="0" fillId="0" borderId="0" xfId="21" applyFill="1" applyAlignment="1">
      <alignment horizontal="center"/>
    </xf>
    <xf numFmtId="0" fontId="0" fillId="0" borderId="0" xfId="0" applyFill="1" applyAlignment="1">
      <alignment/>
    </xf>
    <xf numFmtId="41" fontId="0" fillId="0" borderId="0" xfId="2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2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2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21" applyFont="1" applyFill="1" applyAlignment="1">
      <alignment horizontal="center"/>
    </xf>
    <xf numFmtId="41" fontId="0" fillId="0" borderId="0" xfId="2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10" fillId="0" borderId="4" xfId="21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 wrapText="1"/>
    </xf>
    <xf numFmtId="41" fontId="10" fillId="0" borderId="3" xfId="21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1" fontId="10" fillId="0" borderId="4" xfId="21" applyFont="1" applyFill="1" applyBorder="1" applyAlignment="1">
      <alignment horizontal="right" wrapText="1"/>
    </xf>
    <xf numFmtId="164" fontId="10" fillId="0" borderId="3" xfId="19" applyNumberFormat="1" applyFont="1" applyFill="1" applyBorder="1" applyAlignment="1">
      <alignment wrapText="1"/>
    </xf>
    <xf numFmtId="165" fontId="10" fillId="0" borderId="4" xfId="21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41" fontId="10" fillId="0" borderId="6" xfId="21" applyFont="1" applyFill="1" applyBorder="1" applyAlignment="1">
      <alignment horizontal="right"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41" fontId="10" fillId="0" borderId="8" xfId="21" applyFont="1" applyFill="1" applyBorder="1" applyAlignment="1">
      <alignment wrapText="1"/>
    </xf>
    <xf numFmtId="41" fontId="10" fillId="0" borderId="0" xfId="21" applyFont="1" applyFill="1" applyAlignment="1">
      <alignment wrapText="1"/>
    </xf>
    <xf numFmtId="41" fontId="10" fillId="0" borderId="0" xfId="21" applyFont="1" applyFill="1" applyAlignment="1">
      <alignment horizontal="right" wrapText="1"/>
    </xf>
    <xf numFmtId="0" fontId="13" fillId="0" borderId="2" xfId="0" applyFont="1" applyFill="1" applyBorder="1" applyAlignment="1">
      <alignment wrapText="1"/>
    </xf>
    <xf numFmtId="164" fontId="13" fillId="0" borderId="3" xfId="19" applyNumberFormat="1" applyFont="1" applyFill="1" applyBorder="1" applyAlignment="1">
      <alignment wrapText="1"/>
    </xf>
    <xf numFmtId="165" fontId="13" fillId="0" borderId="4" xfId="21" applyNumberFormat="1" applyFont="1" applyFill="1" applyBorder="1" applyAlignment="1">
      <alignment horizontal="right" wrapText="1"/>
    </xf>
    <xf numFmtId="164" fontId="14" fillId="0" borderId="3" xfId="19" applyNumberFormat="1" applyFont="1" applyFill="1" applyBorder="1" applyAlignment="1">
      <alignment wrapText="1"/>
    </xf>
    <xf numFmtId="175" fontId="13" fillId="0" borderId="4" xfId="21" applyNumberFormat="1" applyFont="1" applyFill="1" applyBorder="1" applyAlignment="1">
      <alignment horizontal="right" wrapText="1"/>
    </xf>
    <xf numFmtId="175" fontId="14" fillId="0" borderId="4" xfId="21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1" fontId="10" fillId="0" borderId="10" xfId="21" applyFont="1" applyFill="1" applyBorder="1" applyAlignment="1">
      <alignment horizontal="right" wrapText="1"/>
    </xf>
    <xf numFmtId="164" fontId="10" fillId="0" borderId="11" xfId="19" applyNumberFormat="1" applyFont="1" applyFill="1" applyBorder="1" applyAlignment="1">
      <alignment wrapText="1"/>
    </xf>
    <xf numFmtId="165" fontId="10" fillId="0" borderId="12" xfId="21" applyNumberFormat="1" applyFont="1" applyFill="1" applyBorder="1" applyAlignment="1">
      <alignment horizontal="right" wrapText="1"/>
    </xf>
    <xf numFmtId="2" fontId="13" fillId="0" borderId="4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4" fontId="13" fillId="0" borderId="3" xfId="0" applyNumberFormat="1" applyFont="1" applyFill="1" applyBorder="1" applyAlignment="1">
      <alignment horizontal="right" wrapText="1"/>
    </xf>
    <xf numFmtId="4" fontId="13" fillId="0" borderId="3" xfId="0" applyNumberFormat="1" applyFont="1" applyFill="1" applyBorder="1" applyAlignment="1">
      <alignment wrapText="1"/>
    </xf>
    <xf numFmtId="4" fontId="13" fillId="0" borderId="3" xfId="21" applyNumberFormat="1" applyFont="1" applyFill="1" applyBorder="1" applyAlignment="1">
      <alignment horizontal="right" wrapText="1"/>
    </xf>
    <xf numFmtId="4" fontId="14" fillId="0" borderId="3" xfId="0" applyNumberFormat="1" applyFont="1" applyFill="1" applyBorder="1" applyAlignment="1">
      <alignment wrapText="1"/>
    </xf>
    <xf numFmtId="4" fontId="14" fillId="0" borderId="3" xfId="0" applyNumberFormat="1" applyFont="1" applyFill="1" applyBorder="1" applyAlignment="1">
      <alignment horizontal="right" wrapText="1"/>
    </xf>
    <xf numFmtId="4" fontId="15" fillId="0" borderId="3" xfId="0" applyNumberFormat="1" applyFont="1" applyFill="1" applyBorder="1" applyAlignment="1">
      <alignment horizontal="right" wrapText="1"/>
    </xf>
    <xf numFmtId="4" fontId="16" fillId="0" borderId="3" xfId="21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4" fontId="14" fillId="0" borderId="13" xfId="0" applyNumberFormat="1" applyFont="1" applyFill="1" applyBorder="1" applyAlignment="1">
      <alignment horizontal="right" wrapText="1"/>
    </xf>
    <xf numFmtId="164" fontId="14" fillId="0" borderId="13" xfId="19" applyNumberFormat="1" applyFont="1" applyFill="1" applyBorder="1" applyAlignment="1">
      <alignment wrapText="1"/>
    </xf>
    <xf numFmtId="175" fontId="14" fillId="0" borderId="14" xfId="21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41" fontId="9" fillId="0" borderId="15" xfId="21" applyFont="1" applyFill="1" applyBorder="1" applyAlignment="1">
      <alignment horizontal="center" vertical="top" wrapText="1"/>
    </xf>
    <xf numFmtId="41" fontId="9" fillId="0" borderId="16" xfId="2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21" applyFont="1" applyFill="1" applyBorder="1" applyAlignment="1">
      <alignment wrapText="1"/>
    </xf>
    <xf numFmtId="164" fontId="10" fillId="0" borderId="0" xfId="19" applyNumberFormat="1" applyFont="1" applyFill="1" applyBorder="1" applyAlignment="1">
      <alignment wrapText="1"/>
    </xf>
    <xf numFmtId="165" fontId="10" fillId="0" borderId="0" xfId="2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21" applyFont="1" applyFill="1" applyAlignment="1">
      <alignment horizontal="center"/>
    </xf>
    <xf numFmtId="41" fontId="7" fillId="0" borderId="0" xfId="2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view="pageBreakPreview" zoomScale="75" zoomScaleNormal="75" zoomScaleSheetLayoutView="75" workbookViewId="0" topLeftCell="A1">
      <selection activeCell="C5" sqref="C5"/>
    </sheetView>
  </sheetViews>
  <sheetFormatPr defaultColWidth="9.00390625" defaultRowHeight="12.75"/>
  <cols>
    <col min="1" max="1" width="88.75390625" style="4" customWidth="1"/>
    <col min="2" max="2" width="18.75390625" style="4" customWidth="1"/>
    <col min="3" max="3" width="20.125" style="5" customWidth="1"/>
    <col min="4" max="4" width="18.625" style="4" customWidth="1"/>
    <col min="5" max="5" width="17.87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7" t="s">
        <v>198</v>
      </c>
      <c r="B1" s="78"/>
      <c r="C1" s="78"/>
      <c r="D1" s="78"/>
      <c r="E1" s="78"/>
      <c r="F1" s="12"/>
      <c r="G1" s="12"/>
      <c r="H1" s="12"/>
      <c r="I1" s="12"/>
    </row>
    <row r="2" spans="1:9" ht="15" customHeight="1">
      <c r="A2" s="15"/>
      <c r="B2" s="15"/>
      <c r="C2" s="16"/>
      <c r="D2" s="16"/>
      <c r="E2" s="16"/>
      <c r="F2" s="3"/>
      <c r="G2" s="3"/>
      <c r="H2" s="3"/>
      <c r="I2" s="3"/>
    </row>
    <row r="3" spans="1:5" ht="11.25" customHeight="1" thickBot="1">
      <c r="A3" s="15"/>
      <c r="B3" s="15"/>
      <c r="C3" s="17"/>
      <c r="D3" s="15"/>
      <c r="E3" s="15" t="s">
        <v>0</v>
      </c>
    </row>
    <row r="4" spans="1:5" s="14" customFormat="1" ht="40.5" customHeight="1">
      <c r="A4" s="19" t="s">
        <v>1</v>
      </c>
      <c r="B4" s="69" t="s">
        <v>59</v>
      </c>
      <c r="C4" s="70" t="s">
        <v>199</v>
      </c>
      <c r="D4" s="69" t="s">
        <v>60</v>
      </c>
      <c r="E4" s="71" t="s">
        <v>61</v>
      </c>
    </row>
    <row r="5" spans="1:5" s="6" customFormat="1" ht="15.75" customHeight="1">
      <c r="A5" s="20">
        <v>1</v>
      </c>
      <c r="B5" s="21">
        <v>2</v>
      </c>
      <c r="C5" s="21">
        <v>3</v>
      </c>
      <c r="D5" s="21">
        <v>4</v>
      </c>
      <c r="E5" s="22">
        <v>5</v>
      </c>
    </row>
    <row r="6" spans="1:5" s="8" customFormat="1" ht="13.5" customHeight="1">
      <c r="A6" s="23" t="s">
        <v>2</v>
      </c>
      <c r="B6" s="24"/>
      <c r="C6" s="25"/>
      <c r="D6" s="26"/>
      <c r="E6" s="27"/>
    </row>
    <row r="7" spans="1:5" s="9" customFormat="1" ht="15">
      <c r="A7" s="61" t="s">
        <v>31</v>
      </c>
      <c r="B7" s="54">
        <f>SUM(B8)</f>
        <v>42934500</v>
      </c>
      <c r="C7" s="54">
        <f>SUM(C8)</f>
        <v>34393510.16</v>
      </c>
      <c r="D7" s="41">
        <f aca="true" t="shared" si="0" ref="D7:D32">IF(B7=0,"   ",C7/B7)</f>
        <v>0.80106930696759</v>
      </c>
      <c r="E7" s="44">
        <f aca="true" t="shared" si="1" ref="E7:E136">C7-B7</f>
        <v>-8540989.840000004</v>
      </c>
    </row>
    <row r="8" spans="1:5" s="8" customFormat="1" ht="15" customHeight="1">
      <c r="A8" s="40" t="s">
        <v>30</v>
      </c>
      <c r="B8" s="55">
        <v>42934500</v>
      </c>
      <c r="C8" s="56">
        <v>34393510.16</v>
      </c>
      <c r="D8" s="41">
        <f t="shared" si="0"/>
        <v>0.80106930696759</v>
      </c>
      <c r="E8" s="44">
        <f t="shared" si="1"/>
        <v>-8540989.840000004</v>
      </c>
    </row>
    <row r="9" spans="1:5" s="9" customFormat="1" ht="15">
      <c r="A9" s="61" t="s">
        <v>3</v>
      </c>
      <c r="B9" s="55">
        <f>SUM(B10:B11)</f>
        <v>7312800</v>
      </c>
      <c r="C9" s="55">
        <f>SUM(C10:C11)</f>
        <v>6244581.88</v>
      </c>
      <c r="D9" s="41">
        <f t="shared" si="0"/>
        <v>0.853924882397987</v>
      </c>
      <c r="E9" s="44">
        <f t="shared" si="1"/>
        <v>-1068218.12</v>
      </c>
    </row>
    <row r="10" spans="1:5" s="8" customFormat="1" ht="15">
      <c r="A10" s="40" t="s">
        <v>44</v>
      </c>
      <c r="B10" s="55">
        <v>7062400</v>
      </c>
      <c r="C10" s="56">
        <v>6144057.57</v>
      </c>
      <c r="D10" s="41">
        <f t="shared" si="0"/>
        <v>0.8699673722813774</v>
      </c>
      <c r="E10" s="44">
        <f t="shared" si="1"/>
        <v>-918342.4299999997</v>
      </c>
    </row>
    <row r="11" spans="1:5" s="8" customFormat="1" ht="15">
      <c r="A11" s="40" t="s">
        <v>15</v>
      </c>
      <c r="B11" s="55">
        <v>250400</v>
      </c>
      <c r="C11" s="56">
        <v>100524.31</v>
      </c>
      <c r="D11" s="41">
        <f t="shared" si="0"/>
        <v>0.40145491214057505</v>
      </c>
      <c r="E11" s="44">
        <f t="shared" si="1"/>
        <v>-149875.69</v>
      </c>
    </row>
    <row r="12" spans="1:5" s="8" customFormat="1" ht="15">
      <c r="A12" s="61" t="s">
        <v>50</v>
      </c>
      <c r="B12" s="55">
        <f>SUM(B13:B14)</f>
        <v>148600</v>
      </c>
      <c r="C12" s="55">
        <f>SUM(C13:C14)</f>
        <v>46279.34</v>
      </c>
      <c r="D12" s="41">
        <f t="shared" si="0"/>
        <v>0.311435666218035</v>
      </c>
      <c r="E12" s="44">
        <f t="shared" si="1"/>
        <v>-102320.66</v>
      </c>
    </row>
    <row r="13" spans="1:5" s="8" customFormat="1" ht="15">
      <c r="A13" s="40" t="s">
        <v>16</v>
      </c>
      <c r="B13" s="55">
        <v>148600</v>
      </c>
      <c r="C13" s="55">
        <v>45547.59</v>
      </c>
      <c r="D13" s="41">
        <f t="shared" si="0"/>
        <v>0.30651137281292057</v>
      </c>
      <c r="E13" s="44">
        <f t="shared" si="1"/>
        <v>-103052.41</v>
      </c>
    </row>
    <row r="14" spans="1:5" s="8" customFormat="1" ht="15">
      <c r="A14" s="40" t="s">
        <v>56</v>
      </c>
      <c r="B14" s="55">
        <v>0</v>
      </c>
      <c r="C14" s="55">
        <v>731.75</v>
      </c>
      <c r="D14" s="41" t="str">
        <f t="shared" si="0"/>
        <v>   </v>
      </c>
      <c r="E14" s="44">
        <f t="shared" si="1"/>
        <v>731.75</v>
      </c>
    </row>
    <row r="15" spans="1:5" s="8" customFormat="1" ht="15">
      <c r="A15" s="61" t="s">
        <v>17</v>
      </c>
      <c r="B15" s="55">
        <v>2419300</v>
      </c>
      <c r="C15" s="55">
        <v>1316503.79</v>
      </c>
      <c r="D15" s="41">
        <f t="shared" si="0"/>
        <v>0.5441672343239781</v>
      </c>
      <c r="E15" s="44">
        <f t="shared" si="1"/>
        <v>-1102796.21</v>
      </c>
    </row>
    <row r="16" spans="1:5" s="8" customFormat="1" ht="15">
      <c r="A16" s="61" t="s">
        <v>32</v>
      </c>
      <c r="B16" s="55">
        <v>0</v>
      </c>
      <c r="C16" s="55">
        <v>-10041.36</v>
      </c>
      <c r="D16" s="41" t="str">
        <f t="shared" si="0"/>
        <v>   </v>
      </c>
      <c r="E16" s="44">
        <f t="shared" si="1"/>
        <v>-10041.36</v>
      </c>
    </row>
    <row r="17" spans="1:5" s="8" customFormat="1" ht="17.25" customHeight="1">
      <c r="A17" s="61" t="s">
        <v>54</v>
      </c>
      <c r="B17" s="55">
        <f>SUM(B18,B19:B20)</f>
        <v>3007900</v>
      </c>
      <c r="C17" s="55">
        <f>SUM(C18:C20)</f>
        <v>1296906.92</v>
      </c>
      <c r="D17" s="41">
        <f t="shared" si="0"/>
        <v>0.4311669004953622</v>
      </c>
      <c r="E17" s="44">
        <f t="shared" si="1"/>
        <v>-1710993.08</v>
      </c>
    </row>
    <row r="18" spans="1:5" s="8" customFormat="1" ht="15">
      <c r="A18" s="40" t="s">
        <v>35</v>
      </c>
      <c r="B18" s="55">
        <v>46300</v>
      </c>
      <c r="C18" s="55">
        <v>0</v>
      </c>
      <c r="D18" s="41">
        <f t="shared" si="0"/>
        <v>0</v>
      </c>
      <c r="E18" s="51">
        <f>C18-B18</f>
        <v>-46300</v>
      </c>
    </row>
    <row r="19" spans="1:5" s="8" customFormat="1" ht="15">
      <c r="A19" s="40" t="s">
        <v>105</v>
      </c>
      <c r="B19" s="55">
        <v>2718900</v>
      </c>
      <c r="C19" s="55">
        <v>1106332.69</v>
      </c>
      <c r="D19" s="41">
        <f t="shared" si="0"/>
        <v>0.40690451653242116</v>
      </c>
      <c r="E19" s="52">
        <f>C19-B19</f>
        <v>-1612567.31</v>
      </c>
    </row>
    <row r="20" spans="1:5" s="8" customFormat="1" ht="13.5" customHeight="1">
      <c r="A20" s="40" t="s">
        <v>106</v>
      </c>
      <c r="B20" s="55">
        <v>242700</v>
      </c>
      <c r="C20" s="56">
        <v>190574.23</v>
      </c>
      <c r="D20" s="41">
        <f t="shared" si="0"/>
        <v>0.7852255047383602</v>
      </c>
      <c r="E20" s="44">
        <f t="shared" si="1"/>
        <v>-52125.76999999999</v>
      </c>
    </row>
    <row r="21" spans="1:5" s="8" customFormat="1" ht="15" customHeight="1">
      <c r="A21" s="61" t="s">
        <v>18</v>
      </c>
      <c r="B21" s="55">
        <f>SUM(B22)</f>
        <v>643900</v>
      </c>
      <c r="C21" s="55">
        <f>SUM(C22)</f>
        <v>363874.63</v>
      </c>
      <c r="D21" s="41">
        <f t="shared" si="0"/>
        <v>0.5651104674638919</v>
      </c>
      <c r="E21" s="44">
        <f t="shared" si="1"/>
        <v>-280025.37</v>
      </c>
    </row>
    <row r="22" spans="1:5" s="8" customFormat="1" ht="15">
      <c r="A22" s="30" t="s">
        <v>19</v>
      </c>
      <c r="B22" s="55">
        <v>643900</v>
      </c>
      <c r="C22" s="55">
        <v>363874.63</v>
      </c>
      <c r="D22" s="41">
        <f t="shared" si="0"/>
        <v>0.5651104674638919</v>
      </c>
      <c r="E22" s="44">
        <f t="shared" si="1"/>
        <v>-280025.37</v>
      </c>
    </row>
    <row r="23" spans="1:5" s="8" customFormat="1" ht="15">
      <c r="A23" s="61" t="s">
        <v>49</v>
      </c>
      <c r="B23" s="55">
        <v>1066000</v>
      </c>
      <c r="C23" s="55">
        <v>11311.69</v>
      </c>
      <c r="D23" s="41">
        <f t="shared" si="0"/>
        <v>0.010611341463414635</v>
      </c>
      <c r="E23" s="44">
        <f t="shared" si="1"/>
        <v>-1054688.31</v>
      </c>
    </row>
    <row r="24" spans="1:5" s="8" customFormat="1" ht="16.5" customHeight="1">
      <c r="A24" s="61" t="s">
        <v>47</v>
      </c>
      <c r="B24" s="55">
        <f>SUM(B25,B26)</f>
        <v>3591300</v>
      </c>
      <c r="C24" s="55">
        <f>SUM(C25,C26)</f>
        <v>231228.05</v>
      </c>
      <c r="D24" s="41">
        <f t="shared" si="0"/>
        <v>0.06438561245231532</v>
      </c>
      <c r="E24" s="44">
        <f t="shared" si="1"/>
        <v>-3360071.95</v>
      </c>
    </row>
    <row r="25" spans="1:5" s="8" customFormat="1" ht="15">
      <c r="A25" s="40" t="s">
        <v>45</v>
      </c>
      <c r="B25" s="55">
        <v>200000</v>
      </c>
      <c r="C25" s="55">
        <v>136710</v>
      </c>
      <c r="D25" s="41">
        <f t="shared" si="0"/>
        <v>0.68355</v>
      </c>
      <c r="E25" s="44">
        <f t="shared" si="1"/>
        <v>-63290</v>
      </c>
    </row>
    <row r="26" spans="1:5" s="8" customFormat="1" ht="15">
      <c r="A26" s="40" t="s">
        <v>41</v>
      </c>
      <c r="B26" s="55">
        <v>3391300</v>
      </c>
      <c r="C26" s="55">
        <v>94518.05</v>
      </c>
      <c r="D26" s="41">
        <f t="shared" si="0"/>
        <v>0.02787074278300357</v>
      </c>
      <c r="E26" s="44">
        <f t="shared" si="1"/>
        <v>-3296781.95</v>
      </c>
    </row>
    <row r="27" spans="1:5" s="8" customFormat="1" ht="15">
      <c r="A27" s="61" t="s">
        <v>20</v>
      </c>
      <c r="B27" s="55">
        <v>3129300</v>
      </c>
      <c r="C27" s="55">
        <v>1885586.43</v>
      </c>
      <c r="D27" s="41">
        <f t="shared" si="0"/>
        <v>0.602558537053015</v>
      </c>
      <c r="E27" s="44">
        <f t="shared" si="1"/>
        <v>-1243713.57</v>
      </c>
    </row>
    <row r="28" spans="1:5" s="8" customFormat="1" ht="15">
      <c r="A28" s="61" t="s">
        <v>21</v>
      </c>
      <c r="B28" s="55">
        <f>B29+B30</f>
        <v>63500</v>
      </c>
      <c r="C28" s="55">
        <f>C29+C30</f>
        <v>-4680</v>
      </c>
      <c r="D28" s="41">
        <f t="shared" si="0"/>
        <v>-0.0737007874015748</v>
      </c>
      <c r="E28" s="44">
        <f t="shared" si="1"/>
        <v>-68180</v>
      </c>
    </row>
    <row r="29" spans="1:5" s="11" customFormat="1" ht="15" customHeight="1">
      <c r="A29" s="40" t="s">
        <v>33</v>
      </c>
      <c r="B29" s="55">
        <v>0</v>
      </c>
      <c r="C29" s="54">
        <v>-4680</v>
      </c>
      <c r="D29" s="41" t="str">
        <f t="shared" si="0"/>
        <v>   </v>
      </c>
      <c r="E29" s="44">
        <f t="shared" si="1"/>
        <v>-4680</v>
      </c>
    </row>
    <row r="30" spans="1:5" s="11" customFormat="1" ht="15" customHeight="1">
      <c r="A30" s="40" t="s">
        <v>34</v>
      </c>
      <c r="B30" s="55">
        <v>63500</v>
      </c>
      <c r="C30" s="54">
        <v>0</v>
      </c>
      <c r="D30" s="41">
        <f t="shared" si="0"/>
        <v>0</v>
      </c>
      <c r="E30" s="44">
        <f t="shared" si="1"/>
        <v>-63500</v>
      </c>
    </row>
    <row r="31" spans="1:5" s="11" customFormat="1" ht="14.25">
      <c r="A31" s="62" t="s">
        <v>4</v>
      </c>
      <c r="B31" s="57">
        <f>SUM(B7,B9,B12,B15,B16,B17,B21,B23,B24,B27,B28)</f>
        <v>64317100</v>
      </c>
      <c r="C31" s="57">
        <f>SUM(C7,C9,C12,C15,C16,C17,C21,C23,C24,C27,C28)</f>
        <v>45775061.53</v>
      </c>
      <c r="D31" s="43">
        <f t="shared" si="0"/>
        <v>0.7117090405195509</v>
      </c>
      <c r="E31" s="45">
        <f t="shared" si="1"/>
        <v>-18542038.47</v>
      </c>
    </row>
    <row r="32" spans="1:5" s="11" customFormat="1" ht="18" customHeight="1">
      <c r="A32" s="62" t="s">
        <v>114</v>
      </c>
      <c r="B32" s="57">
        <f>B33+B34+B35+B36+B56+B78</f>
        <v>188705335.36</v>
      </c>
      <c r="C32" s="57">
        <f>C33+C34+C35+C36+C56+C78</f>
        <v>132357995.5</v>
      </c>
      <c r="D32" s="41">
        <f t="shared" si="0"/>
        <v>0.7014003883223325</v>
      </c>
      <c r="E32" s="44">
        <f t="shared" si="1"/>
        <v>-56347339.860000014</v>
      </c>
    </row>
    <row r="33" spans="1:5" s="11" customFormat="1" ht="31.5" customHeight="1">
      <c r="A33" s="40" t="s">
        <v>58</v>
      </c>
      <c r="B33" s="55">
        <v>0</v>
      </c>
      <c r="C33" s="54">
        <v>-1074333.76</v>
      </c>
      <c r="D33" s="41"/>
      <c r="E33" s="44"/>
    </row>
    <row r="34" spans="1:5" s="8" customFormat="1" ht="15">
      <c r="A34" s="61" t="s">
        <v>46</v>
      </c>
      <c r="B34" s="54">
        <v>21777300</v>
      </c>
      <c r="C34" s="54">
        <v>19060700</v>
      </c>
      <c r="D34" s="41">
        <f aca="true" t="shared" si="2" ref="D34:D48">IF(B34=0,"   ",C34/B34)</f>
        <v>0.8752554265221125</v>
      </c>
      <c r="E34" s="44">
        <f t="shared" si="1"/>
        <v>-2716600</v>
      </c>
    </row>
    <row r="35" spans="1:5" s="8" customFormat="1" ht="15">
      <c r="A35" s="61" t="s">
        <v>48</v>
      </c>
      <c r="B35" s="54">
        <v>1495700</v>
      </c>
      <c r="C35" s="54">
        <v>1262600</v>
      </c>
      <c r="D35" s="41">
        <f t="shared" si="2"/>
        <v>0.8441532392859531</v>
      </c>
      <c r="E35" s="44">
        <f t="shared" si="1"/>
        <v>-233100</v>
      </c>
    </row>
    <row r="36" spans="1:5" s="8" customFormat="1" ht="15">
      <c r="A36" s="40" t="s">
        <v>23</v>
      </c>
      <c r="B36" s="55">
        <f>B37+B40+B49+B48+B41+B44+B39+B38+B47</f>
        <v>65334317</v>
      </c>
      <c r="C36" s="55">
        <f>C37+C40+C49+C48+C41+C44+C39+C38+C47</f>
        <v>32083861</v>
      </c>
      <c r="D36" s="41">
        <f t="shared" si="2"/>
        <v>0.4910721114601994</v>
      </c>
      <c r="E36" s="44">
        <f t="shared" si="1"/>
        <v>-33250456</v>
      </c>
    </row>
    <row r="37" spans="1:5" s="8" customFormat="1" ht="15">
      <c r="A37" s="40" t="s">
        <v>125</v>
      </c>
      <c r="B37" s="55">
        <v>3766201</v>
      </c>
      <c r="C37" s="56">
        <v>1506480</v>
      </c>
      <c r="D37" s="41">
        <f t="shared" si="2"/>
        <v>0.39999989379217943</v>
      </c>
      <c r="E37" s="44">
        <f t="shared" si="1"/>
        <v>-2259721</v>
      </c>
    </row>
    <row r="38" spans="1:5" s="8" customFormat="1" ht="15">
      <c r="A38" s="40" t="s">
        <v>195</v>
      </c>
      <c r="B38" s="55">
        <v>20170000</v>
      </c>
      <c r="C38" s="56">
        <v>0</v>
      </c>
      <c r="D38" s="41">
        <f t="shared" si="2"/>
        <v>0</v>
      </c>
      <c r="E38" s="44">
        <f>C38-B38</f>
        <v>-20170000</v>
      </c>
    </row>
    <row r="39" spans="1:5" s="8" customFormat="1" ht="15">
      <c r="A39" s="40" t="s">
        <v>190</v>
      </c>
      <c r="B39" s="55">
        <v>2186502</v>
      </c>
      <c r="C39" s="56">
        <v>2186502</v>
      </c>
      <c r="D39" s="41">
        <f t="shared" si="2"/>
        <v>1</v>
      </c>
      <c r="E39" s="44">
        <f>C39-B39</f>
        <v>0</v>
      </c>
    </row>
    <row r="40" spans="1:5" s="8" customFormat="1" ht="30">
      <c r="A40" s="40" t="s">
        <v>126</v>
      </c>
      <c r="B40" s="55">
        <v>1880000</v>
      </c>
      <c r="C40" s="56">
        <v>1590400</v>
      </c>
      <c r="D40" s="41">
        <f t="shared" si="2"/>
        <v>0.8459574468085106</v>
      </c>
      <c r="E40" s="44">
        <f t="shared" si="1"/>
        <v>-289600</v>
      </c>
    </row>
    <row r="41" spans="1:5" s="8" customFormat="1" ht="15">
      <c r="A41" s="40" t="s">
        <v>178</v>
      </c>
      <c r="B41" s="55">
        <f>B42+B43</f>
        <v>5985634</v>
      </c>
      <c r="C41" s="55">
        <f>C42+C43</f>
        <v>5985634</v>
      </c>
      <c r="D41" s="41">
        <f t="shared" si="2"/>
        <v>1</v>
      </c>
      <c r="E41" s="44">
        <f aca="true" t="shared" si="3" ref="E41:E47">C41-B41</f>
        <v>0</v>
      </c>
    </row>
    <row r="42" spans="1:5" s="8" customFormat="1" ht="15">
      <c r="A42" s="40" t="s">
        <v>179</v>
      </c>
      <c r="B42" s="55">
        <v>4500000</v>
      </c>
      <c r="C42" s="56">
        <v>4500000</v>
      </c>
      <c r="D42" s="41">
        <f t="shared" si="2"/>
        <v>1</v>
      </c>
      <c r="E42" s="44">
        <f t="shared" si="3"/>
        <v>0</v>
      </c>
    </row>
    <row r="43" spans="1:5" s="8" customFormat="1" ht="15">
      <c r="A43" s="40" t="s">
        <v>180</v>
      </c>
      <c r="B43" s="55">
        <v>1485634</v>
      </c>
      <c r="C43" s="56">
        <v>1485634</v>
      </c>
      <c r="D43" s="41">
        <f t="shared" si="2"/>
        <v>1</v>
      </c>
      <c r="E43" s="44">
        <f t="shared" si="3"/>
        <v>0</v>
      </c>
    </row>
    <row r="44" spans="1:5" s="8" customFormat="1" ht="15">
      <c r="A44" s="40" t="s">
        <v>181</v>
      </c>
      <c r="B44" s="55">
        <f>B45+B46</f>
        <v>4325080</v>
      </c>
      <c r="C44" s="55">
        <f>C45+C46</f>
        <v>0</v>
      </c>
      <c r="D44" s="41">
        <f t="shared" si="2"/>
        <v>0</v>
      </c>
      <c r="E44" s="44">
        <f t="shared" si="3"/>
        <v>-4325080</v>
      </c>
    </row>
    <row r="45" spans="1:5" s="8" customFormat="1" ht="15">
      <c r="A45" s="40" t="s">
        <v>179</v>
      </c>
      <c r="B45" s="55">
        <v>3245209</v>
      </c>
      <c r="C45" s="56">
        <v>0</v>
      </c>
      <c r="D45" s="41">
        <f t="shared" si="2"/>
        <v>0</v>
      </c>
      <c r="E45" s="44">
        <f t="shared" si="3"/>
        <v>-3245209</v>
      </c>
    </row>
    <row r="46" spans="1:5" s="8" customFormat="1" ht="15">
      <c r="A46" s="40" t="s">
        <v>180</v>
      </c>
      <c r="B46" s="55">
        <v>1079871</v>
      </c>
      <c r="C46" s="56">
        <v>0</v>
      </c>
      <c r="D46" s="41">
        <f t="shared" si="2"/>
        <v>0</v>
      </c>
      <c r="E46" s="44">
        <f t="shared" si="3"/>
        <v>-1079871</v>
      </c>
    </row>
    <row r="47" spans="1:5" s="8" customFormat="1" ht="15">
      <c r="A47" s="40" t="s">
        <v>196</v>
      </c>
      <c r="B47" s="55">
        <v>209200</v>
      </c>
      <c r="C47" s="56">
        <v>0</v>
      </c>
      <c r="D47" s="41">
        <f t="shared" si="2"/>
        <v>0</v>
      </c>
      <c r="E47" s="44">
        <f t="shared" si="3"/>
        <v>-209200</v>
      </c>
    </row>
    <row r="48" spans="1:5" s="8" customFormat="1" ht="15">
      <c r="A48" s="40" t="s">
        <v>163</v>
      </c>
      <c r="B48" s="55">
        <v>1521500</v>
      </c>
      <c r="C48" s="56">
        <v>1521500</v>
      </c>
      <c r="D48" s="41">
        <f t="shared" si="2"/>
        <v>1</v>
      </c>
      <c r="E48" s="44">
        <f t="shared" si="1"/>
        <v>0</v>
      </c>
    </row>
    <row r="49" spans="1:5" s="8" customFormat="1" ht="15">
      <c r="A49" s="40" t="s">
        <v>124</v>
      </c>
      <c r="B49" s="55">
        <f>B50+B51+B52+B53+B54+B55</f>
        <v>25290200</v>
      </c>
      <c r="C49" s="55">
        <f>C50+C51+C52+C53+C54+C55</f>
        <v>19293345</v>
      </c>
      <c r="D49" s="41">
        <f aca="true" t="shared" si="4" ref="D49:D55">IF(B49=0,"   ",C49/B49)</f>
        <v>0.7628783085938426</v>
      </c>
      <c r="E49" s="44">
        <f aca="true" t="shared" si="5" ref="E49:E55">C49-B49</f>
        <v>-5996855</v>
      </c>
    </row>
    <row r="50" spans="1:5" s="8" customFormat="1" ht="15">
      <c r="A50" s="40" t="s">
        <v>127</v>
      </c>
      <c r="B50" s="55">
        <v>7631000</v>
      </c>
      <c r="C50" s="56">
        <v>6695488</v>
      </c>
      <c r="D50" s="41">
        <f t="shared" si="4"/>
        <v>0.8774063687590093</v>
      </c>
      <c r="E50" s="44">
        <f t="shared" si="5"/>
        <v>-935512</v>
      </c>
    </row>
    <row r="51" spans="1:5" s="8" customFormat="1" ht="30">
      <c r="A51" s="40" t="s">
        <v>128</v>
      </c>
      <c r="B51" s="55">
        <v>2047100</v>
      </c>
      <c r="C51" s="56">
        <v>759452</v>
      </c>
      <c r="D51" s="41">
        <f t="shared" si="4"/>
        <v>0.3709892042401446</v>
      </c>
      <c r="E51" s="44">
        <f t="shared" si="5"/>
        <v>-1287648</v>
      </c>
    </row>
    <row r="52" spans="1:5" s="8" customFormat="1" ht="15">
      <c r="A52" s="40" t="s">
        <v>129</v>
      </c>
      <c r="B52" s="55">
        <v>341200</v>
      </c>
      <c r="C52" s="56">
        <v>0</v>
      </c>
      <c r="D52" s="41">
        <f t="shared" si="4"/>
        <v>0</v>
      </c>
      <c r="E52" s="44">
        <f t="shared" si="5"/>
        <v>-341200</v>
      </c>
    </row>
    <row r="53" spans="1:5" s="8" customFormat="1" ht="15">
      <c r="A53" s="40" t="s">
        <v>159</v>
      </c>
      <c r="B53" s="55">
        <v>2387900</v>
      </c>
      <c r="C53" s="56">
        <v>2327510</v>
      </c>
      <c r="D53" s="41">
        <f t="shared" si="4"/>
        <v>0.974709996230998</v>
      </c>
      <c r="E53" s="44">
        <f t="shared" si="5"/>
        <v>-60390</v>
      </c>
    </row>
    <row r="54" spans="1:5" s="8" customFormat="1" ht="15">
      <c r="A54" s="40" t="s">
        <v>177</v>
      </c>
      <c r="B54" s="55">
        <v>133000</v>
      </c>
      <c r="C54" s="56">
        <v>133000</v>
      </c>
      <c r="D54" s="41">
        <f t="shared" si="4"/>
        <v>1</v>
      </c>
      <c r="E54" s="44">
        <f t="shared" si="5"/>
        <v>0</v>
      </c>
    </row>
    <row r="55" spans="1:5" s="8" customFormat="1" ht="15">
      <c r="A55" s="40" t="s">
        <v>191</v>
      </c>
      <c r="B55" s="55">
        <v>12750000</v>
      </c>
      <c r="C55" s="56">
        <v>9377895</v>
      </c>
      <c r="D55" s="41">
        <f t="shared" si="4"/>
        <v>0.7355211764705882</v>
      </c>
      <c r="E55" s="44">
        <f t="shared" si="5"/>
        <v>-3372105</v>
      </c>
    </row>
    <row r="56" spans="1:5" s="8" customFormat="1" ht="15">
      <c r="A56" s="40" t="s">
        <v>22</v>
      </c>
      <c r="B56" s="55">
        <f>B57+B58+B60+B61+B62+B63+B72+B74+B75+B76+B59</f>
        <v>98008488.36</v>
      </c>
      <c r="C56" s="55">
        <f>C57+C58+C60+C61+C62+C63+C72+C74+C75+C76+C59</f>
        <v>79473038.36</v>
      </c>
      <c r="D56" s="41">
        <f>IF(B56=0,"   ",C56/B56)</f>
        <v>0.8108791359793603</v>
      </c>
      <c r="E56" s="44">
        <f t="shared" si="1"/>
        <v>-18535450</v>
      </c>
    </row>
    <row r="57" spans="1:5" s="8" customFormat="1" ht="15">
      <c r="A57" s="40" t="s">
        <v>130</v>
      </c>
      <c r="B57" s="55">
        <v>138702.36</v>
      </c>
      <c r="C57" s="56">
        <v>138702.36</v>
      </c>
      <c r="D57" s="41">
        <f aca="true" t="shared" si="6" ref="D57:D70">IF(B57=0,"   ",C57/B57)</f>
        <v>1</v>
      </c>
      <c r="E57" s="44">
        <f aca="true" t="shared" si="7" ref="E57:E70">C57-B57</f>
        <v>0</v>
      </c>
    </row>
    <row r="58" spans="1:5" s="8" customFormat="1" ht="15">
      <c r="A58" s="40" t="s">
        <v>131</v>
      </c>
      <c r="B58" s="55">
        <v>730900</v>
      </c>
      <c r="C58" s="56">
        <v>730900</v>
      </c>
      <c r="D58" s="41">
        <f t="shared" si="6"/>
        <v>1</v>
      </c>
      <c r="E58" s="44">
        <f t="shared" si="7"/>
        <v>0</v>
      </c>
    </row>
    <row r="59" spans="1:5" s="8" customFormat="1" ht="15">
      <c r="A59" s="40" t="s">
        <v>164</v>
      </c>
      <c r="B59" s="55">
        <v>1786</v>
      </c>
      <c r="C59" s="56">
        <v>1786</v>
      </c>
      <c r="D59" s="41">
        <f>IF(B59=0,"   ",C59/B59)</f>
        <v>1</v>
      </c>
      <c r="E59" s="44">
        <f>C59-B59</f>
        <v>0</v>
      </c>
    </row>
    <row r="60" spans="1:5" s="8" customFormat="1" ht="15">
      <c r="A60" s="40" t="s">
        <v>132</v>
      </c>
      <c r="B60" s="55">
        <v>792000</v>
      </c>
      <c r="C60" s="56">
        <v>792000</v>
      </c>
      <c r="D60" s="41">
        <f t="shared" si="6"/>
        <v>1</v>
      </c>
      <c r="E60" s="44">
        <f t="shared" si="7"/>
        <v>0</v>
      </c>
    </row>
    <row r="61" spans="1:5" s="8" customFormat="1" ht="15">
      <c r="A61" s="40" t="s">
        <v>133</v>
      </c>
      <c r="B61" s="55">
        <v>332600</v>
      </c>
      <c r="C61" s="56">
        <v>332600</v>
      </c>
      <c r="D61" s="41">
        <f t="shared" si="6"/>
        <v>1</v>
      </c>
      <c r="E61" s="44">
        <f t="shared" si="7"/>
        <v>0</v>
      </c>
    </row>
    <row r="62" spans="1:5" s="8" customFormat="1" ht="15">
      <c r="A62" s="40" t="s">
        <v>134</v>
      </c>
      <c r="B62" s="55">
        <v>1955600</v>
      </c>
      <c r="C62" s="56">
        <v>1466900</v>
      </c>
      <c r="D62" s="41">
        <f t="shared" si="6"/>
        <v>0.7501022704029454</v>
      </c>
      <c r="E62" s="44">
        <f t="shared" si="7"/>
        <v>-488700</v>
      </c>
    </row>
    <row r="63" spans="1:5" s="8" customFormat="1" ht="15">
      <c r="A63" s="40" t="s">
        <v>141</v>
      </c>
      <c r="B63" s="55">
        <f>B64+B67+B69+B70+B71+B68</f>
        <v>84579300</v>
      </c>
      <c r="C63" s="55">
        <f>C64+C67+C69+C70+C71+C68</f>
        <v>66811650</v>
      </c>
      <c r="D63" s="41">
        <f t="shared" si="6"/>
        <v>0.7899290961263572</v>
      </c>
      <c r="E63" s="44">
        <f t="shared" si="7"/>
        <v>-17767650</v>
      </c>
    </row>
    <row r="64" spans="1:5" s="8" customFormat="1" ht="15">
      <c r="A64" s="40" t="s">
        <v>142</v>
      </c>
      <c r="B64" s="55">
        <f>SUM(B65:B66)</f>
        <v>18835800</v>
      </c>
      <c r="C64" s="55">
        <f>SUM(C65:C66)</f>
        <v>15551300</v>
      </c>
      <c r="D64" s="41">
        <f t="shared" si="6"/>
        <v>0.8256246084583612</v>
      </c>
      <c r="E64" s="44">
        <f t="shared" si="7"/>
        <v>-3284500</v>
      </c>
    </row>
    <row r="65" spans="1:5" s="8" customFormat="1" ht="15">
      <c r="A65" s="40" t="s">
        <v>146</v>
      </c>
      <c r="B65" s="55">
        <v>115400</v>
      </c>
      <c r="C65" s="56">
        <v>115400</v>
      </c>
      <c r="D65" s="41">
        <f t="shared" si="6"/>
        <v>1</v>
      </c>
      <c r="E65" s="44">
        <f t="shared" si="7"/>
        <v>0</v>
      </c>
    </row>
    <row r="66" spans="1:5" s="8" customFormat="1" ht="15">
      <c r="A66" s="40" t="s">
        <v>147</v>
      </c>
      <c r="B66" s="55">
        <v>18720400</v>
      </c>
      <c r="C66" s="56">
        <v>15435900</v>
      </c>
      <c r="D66" s="41">
        <f t="shared" si="6"/>
        <v>0.8245496891092071</v>
      </c>
      <c r="E66" s="44">
        <f t="shared" si="7"/>
        <v>-3284500</v>
      </c>
    </row>
    <row r="67" spans="1:5" s="8" customFormat="1" ht="15">
      <c r="A67" s="40" t="s">
        <v>143</v>
      </c>
      <c r="B67" s="55">
        <v>64238500</v>
      </c>
      <c r="C67" s="56">
        <v>50280400</v>
      </c>
      <c r="D67" s="41">
        <f t="shared" si="6"/>
        <v>0.7827144158098337</v>
      </c>
      <c r="E67" s="44">
        <f t="shared" si="7"/>
        <v>-13958100</v>
      </c>
    </row>
    <row r="68" spans="1:5" s="8" customFormat="1" ht="15">
      <c r="A68" s="40" t="s">
        <v>182</v>
      </c>
      <c r="B68" s="55">
        <v>1275400</v>
      </c>
      <c r="C68" s="56">
        <v>751700</v>
      </c>
      <c r="D68" s="41">
        <f t="shared" si="6"/>
        <v>0.5893837227536459</v>
      </c>
      <c r="E68" s="44">
        <f t="shared" si="7"/>
        <v>-523700</v>
      </c>
    </row>
    <row r="69" spans="1:5" s="8" customFormat="1" ht="15">
      <c r="A69" s="40" t="s">
        <v>144</v>
      </c>
      <c r="B69" s="55">
        <v>224400</v>
      </c>
      <c r="C69" s="56">
        <v>224400</v>
      </c>
      <c r="D69" s="41">
        <f t="shared" si="6"/>
        <v>1</v>
      </c>
      <c r="E69" s="44">
        <f t="shared" si="7"/>
        <v>0</v>
      </c>
    </row>
    <row r="70" spans="1:5" s="8" customFormat="1" ht="15">
      <c r="A70" s="40" t="s">
        <v>148</v>
      </c>
      <c r="B70" s="55">
        <v>3400</v>
      </c>
      <c r="C70" s="56">
        <v>2550</v>
      </c>
      <c r="D70" s="41">
        <f t="shared" si="6"/>
        <v>0.75</v>
      </c>
      <c r="E70" s="44">
        <f t="shared" si="7"/>
        <v>-850</v>
      </c>
    </row>
    <row r="71" spans="1:5" s="8" customFormat="1" ht="15">
      <c r="A71" s="40" t="s">
        <v>145</v>
      </c>
      <c r="B71" s="55">
        <v>1800</v>
      </c>
      <c r="C71" s="56">
        <v>1300</v>
      </c>
      <c r="D71" s="41">
        <f aca="true" t="shared" si="8" ref="D71:D77">IF(B71=0,"   ",C71/B71)</f>
        <v>0.7222222222222222</v>
      </c>
      <c r="E71" s="44">
        <f aca="true" t="shared" si="9" ref="E71:E77">C71-B71</f>
        <v>-500</v>
      </c>
    </row>
    <row r="72" spans="1:5" s="8" customFormat="1" ht="15">
      <c r="A72" s="40" t="s">
        <v>135</v>
      </c>
      <c r="B72" s="55">
        <v>6682500</v>
      </c>
      <c r="C72" s="56">
        <v>6682500</v>
      </c>
      <c r="D72" s="41">
        <f t="shared" si="8"/>
        <v>1</v>
      </c>
      <c r="E72" s="44">
        <f t="shared" si="9"/>
        <v>0</v>
      </c>
    </row>
    <row r="73" spans="1:5" s="8" customFormat="1" ht="15">
      <c r="A73" s="40" t="s">
        <v>136</v>
      </c>
      <c r="B73" s="55">
        <v>6682300</v>
      </c>
      <c r="C73" s="56">
        <v>4455000</v>
      </c>
      <c r="D73" s="41">
        <f t="shared" si="8"/>
        <v>0.6666866198763899</v>
      </c>
      <c r="E73" s="44">
        <f t="shared" si="9"/>
        <v>-2227300</v>
      </c>
    </row>
    <row r="74" spans="1:5" s="8" customFormat="1" ht="15">
      <c r="A74" s="40" t="s">
        <v>137</v>
      </c>
      <c r="B74" s="55">
        <v>895900</v>
      </c>
      <c r="C74" s="56">
        <v>895900</v>
      </c>
      <c r="D74" s="41">
        <f t="shared" si="8"/>
        <v>1</v>
      </c>
      <c r="E74" s="44">
        <f t="shared" si="9"/>
        <v>0</v>
      </c>
    </row>
    <row r="75" spans="1:5" s="8" customFormat="1" ht="15">
      <c r="A75" s="40" t="s">
        <v>138</v>
      </c>
      <c r="B75" s="55">
        <v>1674800</v>
      </c>
      <c r="C75" s="56">
        <v>1395700</v>
      </c>
      <c r="D75" s="41">
        <f t="shared" si="8"/>
        <v>0.8333532362073084</v>
      </c>
      <c r="E75" s="44">
        <f t="shared" si="9"/>
        <v>-279100</v>
      </c>
    </row>
    <row r="76" spans="1:5" s="8" customFormat="1" ht="15">
      <c r="A76" s="40" t="s">
        <v>139</v>
      </c>
      <c r="B76" s="55">
        <f>B77</f>
        <v>224400</v>
      </c>
      <c r="C76" s="55">
        <f>C77</f>
        <v>224400</v>
      </c>
      <c r="D76" s="41">
        <f t="shared" si="8"/>
        <v>1</v>
      </c>
      <c r="E76" s="44">
        <f t="shared" si="9"/>
        <v>0</v>
      </c>
    </row>
    <row r="77" spans="1:5" s="8" customFormat="1" ht="15">
      <c r="A77" s="40" t="s">
        <v>140</v>
      </c>
      <c r="B77" s="55">
        <v>224400</v>
      </c>
      <c r="C77" s="56">
        <v>224400</v>
      </c>
      <c r="D77" s="41">
        <f t="shared" si="8"/>
        <v>1</v>
      </c>
      <c r="E77" s="44">
        <f t="shared" si="9"/>
        <v>0</v>
      </c>
    </row>
    <row r="78" spans="1:5" s="8" customFormat="1" ht="15">
      <c r="A78" s="40" t="s">
        <v>53</v>
      </c>
      <c r="B78" s="55">
        <f>SUM(B79:B84)</f>
        <v>2089530</v>
      </c>
      <c r="C78" s="55">
        <f>SUM(C79:C84)</f>
        <v>1552129.9</v>
      </c>
      <c r="D78" s="41">
        <f aca="true" t="shared" si="10" ref="D78:D105">IF(B78=0,"   ",C78/B78)</f>
        <v>0.7428129292233181</v>
      </c>
      <c r="E78" s="44">
        <f t="shared" si="1"/>
        <v>-537400.1000000001</v>
      </c>
    </row>
    <row r="79" spans="1:5" s="8" customFormat="1" ht="15">
      <c r="A79" s="40" t="s">
        <v>149</v>
      </c>
      <c r="B79" s="55">
        <v>228500</v>
      </c>
      <c r="C79" s="56">
        <v>137399.9</v>
      </c>
      <c r="D79" s="41">
        <f t="shared" si="10"/>
        <v>0.6013124726477024</v>
      </c>
      <c r="E79" s="44">
        <f>C79-B79</f>
        <v>-91100.1</v>
      </c>
    </row>
    <row r="80" spans="1:5" s="8" customFormat="1" ht="15">
      <c r="A80" s="40" t="s">
        <v>150</v>
      </c>
      <c r="B80" s="55">
        <v>60000</v>
      </c>
      <c r="C80" s="56">
        <v>60000</v>
      </c>
      <c r="D80" s="41">
        <f t="shared" si="10"/>
        <v>1</v>
      </c>
      <c r="E80" s="44">
        <f>C80-B80</f>
        <v>0</v>
      </c>
    </row>
    <row r="81" spans="1:5" s="8" customFormat="1" ht="15">
      <c r="A81" s="40" t="s">
        <v>160</v>
      </c>
      <c r="B81" s="55">
        <v>900000</v>
      </c>
      <c r="C81" s="56">
        <v>900000</v>
      </c>
      <c r="D81" s="41">
        <f t="shared" si="10"/>
        <v>1</v>
      </c>
      <c r="E81" s="44">
        <f>C81-B81</f>
        <v>0</v>
      </c>
    </row>
    <row r="82" spans="1:5" s="8" customFormat="1" ht="15">
      <c r="A82" s="40" t="s">
        <v>151</v>
      </c>
      <c r="B82" s="55">
        <v>552630</v>
      </c>
      <c r="C82" s="56">
        <v>352630</v>
      </c>
      <c r="D82" s="41">
        <f t="shared" si="10"/>
        <v>0.6380942040786783</v>
      </c>
      <c r="E82" s="44">
        <f t="shared" si="1"/>
        <v>-200000</v>
      </c>
    </row>
    <row r="83" spans="1:5" s="8" customFormat="1" ht="15">
      <c r="A83" s="40" t="s">
        <v>165</v>
      </c>
      <c r="B83" s="55">
        <v>328400</v>
      </c>
      <c r="C83" s="56">
        <v>82100</v>
      </c>
      <c r="D83" s="41">
        <f t="shared" si="10"/>
        <v>0.25</v>
      </c>
      <c r="E83" s="44">
        <f t="shared" si="1"/>
        <v>-246300</v>
      </c>
    </row>
    <row r="84" spans="1:5" s="8" customFormat="1" ht="15">
      <c r="A84" s="40" t="s">
        <v>183</v>
      </c>
      <c r="B84" s="55">
        <v>20000</v>
      </c>
      <c r="C84" s="56">
        <v>20000</v>
      </c>
      <c r="D84" s="41">
        <f t="shared" si="10"/>
        <v>1</v>
      </c>
      <c r="E84" s="44">
        <f t="shared" si="1"/>
        <v>0</v>
      </c>
    </row>
    <row r="85" spans="1:5" s="8" customFormat="1" ht="15">
      <c r="A85" s="40" t="s">
        <v>51</v>
      </c>
      <c r="B85" s="55">
        <v>0</v>
      </c>
      <c r="C85" s="56">
        <v>0</v>
      </c>
      <c r="D85" s="41" t="str">
        <f t="shared" si="10"/>
        <v>   </v>
      </c>
      <c r="E85" s="44">
        <f>C85-B85</f>
        <v>0</v>
      </c>
    </row>
    <row r="86" spans="1:5" s="8" customFormat="1" ht="14.25">
      <c r="A86" s="62" t="s">
        <v>5</v>
      </c>
      <c r="B86" s="58">
        <f>SUM(B31,B32,B85)</f>
        <v>253022435.36</v>
      </c>
      <c r="C86" s="58">
        <f>SUM(C31,C32,C85)</f>
        <v>178133057.03</v>
      </c>
      <c r="D86" s="43">
        <f t="shared" si="10"/>
        <v>0.7040207986953904</v>
      </c>
      <c r="E86" s="45">
        <f t="shared" si="1"/>
        <v>-74889378.33000001</v>
      </c>
    </row>
    <row r="87" spans="1:5" s="10" customFormat="1" ht="15">
      <c r="A87" s="23" t="s">
        <v>6</v>
      </c>
      <c r="B87" s="59"/>
      <c r="C87" s="60"/>
      <c r="D87" s="41" t="str">
        <f t="shared" si="10"/>
        <v>   </v>
      </c>
      <c r="E87" s="42"/>
    </row>
    <row r="88" spans="1:5" s="8" customFormat="1" ht="15">
      <c r="A88" s="40" t="s">
        <v>24</v>
      </c>
      <c r="B88" s="55">
        <f>B89+B100+B102+B103+B104+B98</f>
        <v>16153557.86</v>
      </c>
      <c r="C88" s="55">
        <f>C89+C100+C102+C103+C104+C98</f>
        <v>11808121.96</v>
      </c>
      <c r="D88" s="41">
        <f t="shared" si="10"/>
        <v>0.7309920243168028</v>
      </c>
      <c r="E88" s="44">
        <f t="shared" si="1"/>
        <v>-4345435.8999999985</v>
      </c>
    </row>
    <row r="89" spans="1:5" s="8" customFormat="1" ht="15">
      <c r="A89" s="40" t="s">
        <v>25</v>
      </c>
      <c r="B89" s="55">
        <v>11309000</v>
      </c>
      <c r="C89" s="56">
        <v>7970969.41</v>
      </c>
      <c r="D89" s="41">
        <f t="shared" si="10"/>
        <v>0.7048341506764524</v>
      </c>
      <c r="E89" s="44">
        <f t="shared" si="1"/>
        <v>-3338030.59</v>
      </c>
    </row>
    <row r="90" spans="1:5" s="8" customFormat="1" ht="15">
      <c r="A90" s="40" t="s">
        <v>7</v>
      </c>
      <c r="B90" s="55">
        <v>6538470</v>
      </c>
      <c r="C90" s="56">
        <v>4674706.74</v>
      </c>
      <c r="D90" s="41">
        <f t="shared" si="10"/>
        <v>0.7149542232357111</v>
      </c>
      <c r="E90" s="44">
        <f t="shared" si="1"/>
        <v>-1863763.2599999998</v>
      </c>
    </row>
    <row r="91" spans="1:5" s="8" customFormat="1" ht="15">
      <c r="A91" s="40" t="s">
        <v>62</v>
      </c>
      <c r="B91" s="55">
        <v>3400</v>
      </c>
      <c r="C91" s="55">
        <v>850</v>
      </c>
      <c r="D91" s="41">
        <f t="shared" si="10"/>
        <v>0.25</v>
      </c>
      <c r="E91" s="44">
        <f t="shared" si="1"/>
        <v>-2550</v>
      </c>
    </row>
    <row r="92" spans="1:5" s="8" customFormat="1" ht="15">
      <c r="A92" s="40" t="s">
        <v>63</v>
      </c>
      <c r="B92" s="55">
        <v>224400</v>
      </c>
      <c r="C92" s="55">
        <v>139739.47</v>
      </c>
      <c r="D92" s="41">
        <f t="shared" si="10"/>
        <v>0.6227249108734403</v>
      </c>
      <c r="E92" s="44">
        <f t="shared" si="1"/>
        <v>-84660.53</v>
      </c>
    </row>
    <row r="93" spans="1:5" s="8" customFormat="1" ht="15">
      <c r="A93" s="40" t="s">
        <v>64</v>
      </c>
      <c r="B93" s="55">
        <v>113890</v>
      </c>
      <c r="C93" s="55">
        <v>78466</v>
      </c>
      <c r="D93" s="41">
        <f t="shared" si="10"/>
        <v>0.6889630345069804</v>
      </c>
      <c r="E93" s="44">
        <f>C93-B93</f>
        <v>-35424</v>
      </c>
    </row>
    <row r="94" spans="1:5" s="8" customFormat="1" ht="15">
      <c r="A94" s="40" t="s">
        <v>65</v>
      </c>
      <c r="B94" s="55">
        <v>224400</v>
      </c>
      <c r="C94" s="56">
        <v>156667.22</v>
      </c>
      <c r="D94" s="41">
        <f t="shared" si="10"/>
        <v>0.6981605169340463</v>
      </c>
      <c r="E94" s="44">
        <f t="shared" si="1"/>
        <v>-67732.78</v>
      </c>
    </row>
    <row r="95" spans="1:5" s="8" customFormat="1" ht="15">
      <c r="A95" s="40" t="s">
        <v>64</v>
      </c>
      <c r="B95" s="55">
        <v>113890</v>
      </c>
      <c r="C95" s="56">
        <v>75600</v>
      </c>
      <c r="D95" s="41">
        <f t="shared" si="10"/>
        <v>0.6637984019668101</v>
      </c>
      <c r="E95" s="44">
        <f t="shared" si="1"/>
        <v>-38290</v>
      </c>
    </row>
    <row r="96" spans="1:5" s="8" customFormat="1" ht="15">
      <c r="A96" s="40" t="s">
        <v>153</v>
      </c>
      <c r="B96" s="55">
        <v>200</v>
      </c>
      <c r="C96" s="56">
        <v>100</v>
      </c>
      <c r="D96" s="41">
        <f t="shared" si="10"/>
        <v>0.5</v>
      </c>
      <c r="E96" s="44">
        <f>C96-B96</f>
        <v>-100</v>
      </c>
    </row>
    <row r="97" spans="1:5" s="8" customFormat="1" ht="15">
      <c r="A97" s="40" t="s">
        <v>66</v>
      </c>
      <c r="B97" s="55">
        <v>1800</v>
      </c>
      <c r="C97" s="56">
        <v>1300</v>
      </c>
      <c r="D97" s="41">
        <f t="shared" si="10"/>
        <v>0.7222222222222222</v>
      </c>
      <c r="E97" s="44">
        <f t="shared" si="1"/>
        <v>-500</v>
      </c>
    </row>
    <row r="98" spans="1:5" s="8" customFormat="1" ht="15">
      <c r="A98" s="40" t="s">
        <v>166</v>
      </c>
      <c r="B98" s="55">
        <f>B99</f>
        <v>1786</v>
      </c>
      <c r="C98" s="55">
        <f>C99</f>
        <v>1786</v>
      </c>
      <c r="D98" s="41">
        <f t="shared" si="10"/>
        <v>1</v>
      </c>
      <c r="E98" s="44">
        <f>C98-B98</f>
        <v>0</v>
      </c>
    </row>
    <row r="99" spans="1:5" s="8" customFormat="1" ht="15">
      <c r="A99" s="40" t="s">
        <v>167</v>
      </c>
      <c r="B99" s="55">
        <v>1786</v>
      </c>
      <c r="C99" s="55">
        <v>1786</v>
      </c>
      <c r="D99" s="41">
        <f t="shared" si="10"/>
        <v>1</v>
      </c>
      <c r="E99" s="44">
        <f>C99-B99</f>
        <v>0</v>
      </c>
    </row>
    <row r="100" spans="1:5" s="8" customFormat="1" ht="15">
      <c r="A100" s="40" t="s">
        <v>39</v>
      </c>
      <c r="B100" s="55">
        <v>2901900</v>
      </c>
      <c r="C100" s="56">
        <v>2332348.96</v>
      </c>
      <c r="D100" s="41">
        <f t="shared" si="10"/>
        <v>0.8037316792446328</v>
      </c>
      <c r="E100" s="44">
        <f t="shared" si="1"/>
        <v>-569551.04</v>
      </c>
    </row>
    <row r="101" spans="1:5" s="8" customFormat="1" ht="15">
      <c r="A101" s="40" t="s">
        <v>7</v>
      </c>
      <c r="B101" s="55">
        <v>1874143</v>
      </c>
      <c r="C101" s="56">
        <v>1566993.2</v>
      </c>
      <c r="D101" s="41">
        <f t="shared" si="10"/>
        <v>0.8361118655300049</v>
      </c>
      <c r="E101" s="44">
        <f>C101-B101</f>
        <v>-307149.80000000005</v>
      </c>
    </row>
    <row r="102" spans="1:5" s="8" customFormat="1" ht="15">
      <c r="A102" s="40" t="s">
        <v>57</v>
      </c>
      <c r="B102" s="55">
        <v>57000</v>
      </c>
      <c r="C102" s="56">
        <v>57000</v>
      </c>
      <c r="D102" s="41">
        <f t="shared" si="10"/>
        <v>1</v>
      </c>
      <c r="E102" s="44">
        <f t="shared" si="1"/>
        <v>0</v>
      </c>
    </row>
    <row r="103" spans="1:5" s="8" customFormat="1" ht="15">
      <c r="A103" s="40" t="s">
        <v>26</v>
      </c>
      <c r="B103" s="55">
        <v>0</v>
      </c>
      <c r="C103" s="56">
        <v>0</v>
      </c>
      <c r="D103" s="41" t="str">
        <f t="shared" si="10"/>
        <v>   </v>
      </c>
      <c r="E103" s="44">
        <f t="shared" si="1"/>
        <v>0</v>
      </c>
    </row>
    <row r="104" spans="1:5" s="8" customFormat="1" ht="15">
      <c r="A104" s="40" t="s">
        <v>36</v>
      </c>
      <c r="B104" s="55">
        <f>B105+B106+B108+B110+B111+B112+B113</f>
        <v>1883871.8599999999</v>
      </c>
      <c r="C104" s="55">
        <f>C105+C106+C108+C110+C111+C112+C113</f>
        <v>1446017.5899999999</v>
      </c>
      <c r="D104" s="53">
        <f t="shared" si="10"/>
        <v>0.7675774667603984</v>
      </c>
      <c r="E104" s="44">
        <f t="shared" si="1"/>
        <v>-437854.27</v>
      </c>
    </row>
    <row r="105" spans="1:5" s="8" customFormat="1" ht="15">
      <c r="A105" s="40" t="s">
        <v>115</v>
      </c>
      <c r="B105" s="55">
        <v>138702.36</v>
      </c>
      <c r="C105" s="56">
        <v>138702.36</v>
      </c>
      <c r="D105" s="41">
        <f t="shared" si="10"/>
        <v>1</v>
      </c>
      <c r="E105" s="44">
        <f t="shared" si="1"/>
        <v>0</v>
      </c>
    </row>
    <row r="106" spans="1:5" s="8" customFormat="1" ht="15">
      <c r="A106" s="40" t="s">
        <v>102</v>
      </c>
      <c r="B106" s="55">
        <v>738500</v>
      </c>
      <c r="C106" s="56">
        <v>550859.9</v>
      </c>
      <c r="D106" s="41">
        <f>IF(B105=0,"   ",C105/B105)</f>
        <v>1</v>
      </c>
      <c r="E106" s="44">
        <f t="shared" si="1"/>
        <v>-187640.09999999998</v>
      </c>
    </row>
    <row r="107" spans="1:5" s="8" customFormat="1" ht="15">
      <c r="A107" s="40" t="s">
        <v>103</v>
      </c>
      <c r="B107" s="55">
        <v>518810</v>
      </c>
      <c r="C107" s="56">
        <v>394296.7</v>
      </c>
      <c r="D107" s="41">
        <f aca="true" t="shared" si="11" ref="D107:D143">IF(B107=0,"   ",C107/B107)</f>
        <v>0.7600021202366956</v>
      </c>
      <c r="E107" s="44">
        <f>C107-B107</f>
        <v>-124513.29999999999</v>
      </c>
    </row>
    <row r="108" spans="1:5" s="8" customFormat="1" ht="15">
      <c r="A108" s="40" t="s">
        <v>104</v>
      </c>
      <c r="B108" s="55">
        <v>170300</v>
      </c>
      <c r="C108" s="56">
        <v>118539.1</v>
      </c>
      <c r="D108" s="41">
        <f t="shared" si="11"/>
        <v>0.6960604815032296</v>
      </c>
      <c r="E108" s="44">
        <f t="shared" si="1"/>
        <v>-51760.899999999994</v>
      </c>
    </row>
    <row r="109" spans="1:5" s="8" customFormat="1" ht="15">
      <c r="A109" s="40" t="s">
        <v>103</v>
      </c>
      <c r="B109" s="55">
        <v>93422</v>
      </c>
      <c r="C109" s="56">
        <v>85184.82</v>
      </c>
      <c r="D109" s="41">
        <f t="shared" si="11"/>
        <v>0.9118282631500075</v>
      </c>
      <c r="E109" s="44">
        <f t="shared" si="1"/>
        <v>-8237.179999999993</v>
      </c>
    </row>
    <row r="110" spans="1:5" s="8" customFormat="1" ht="15">
      <c r="A110" s="40" t="s">
        <v>67</v>
      </c>
      <c r="B110" s="55">
        <v>79000</v>
      </c>
      <c r="C110" s="56">
        <v>0</v>
      </c>
      <c r="D110" s="41">
        <f t="shared" si="11"/>
        <v>0</v>
      </c>
      <c r="E110" s="44">
        <f t="shared" si="1"/>
        <v>-79000</v>
      </c>
    </row>
    <row r="111" spans="1:5" s="8" customFormat="1" ht="15">
      <c r="A111" s="40" t="s">
        <v>68</v>
      </c>
      <c r="B111" s="55">
        <v>300000</v>
      </c>
      <c r="C111" s="56">
        <v>215832.5</v>
      </c>
      <c r="D111" s="41">
        <f t="shared" si="11"/>
        <v>0.7194416666666666</v>
      </c>
      <c r="E111" s="44">
        <f t="shared" si="1"/>
        <v>-84167.5</v>
      </c>
    </row>
    <row r="112" spans="1:5" s="8" customFormat="1" ht="15">
      <c r="A112" s="40" t="s">
        <v>69</v>
      </c>
      <c r="B112" s="55">
        <v>0</v>
      </c>
      <c r="C112" s="56">
        <v>0</v>
      </c>
      <c r="D112" s="41" t="str">
        <f t="shared" si="11"/>
        <v>   </v>
      </c>
      <c r="E112" s="44">
        <f>C112-B112</f>
        <v>0</v>
      </c>
    </row>
    <row r="113" spans="1:5" s="8" customFormat="1" ht="15">
      <c r="A113" s="40" t="s">
        <v>70</v>
      </c>
      <c r="B113" s="55">
        <v>457369.5</v>
      </c>
      <c r="C113" s="56">
        <v>422083.73</v>
      </c>
      <c r="D113" s="41">
        <f t="shared" si="11"/>
        <v>0.9228506273374153</v>
      </c>
      <c r="E113" s="44">
        <f t="shared" si="1"/>
        <v>-35285.77000000002</v>
      </c>
    </row>
    <row r="114" spans="1:5" s="8" customFormat="1" ht="15.75" customHeight="1">
      <c r="A114" s="40" t="s">
        <v>72</v>
      </c>
      <c r="B114" s="55">
        <f>SUM(B115)</f>
        <v>792000</v>
      </c>
      <c r="C114" s="55">
        <f>SUM(C115)</f>
        <v>792000</v>
      </c>
      <c r="D114" s="41">
        <f t="shared" si="11"/>
        <v>1</v>
      </c>
      <c r="E114" s="44">
        <f>C114-B114</f>
        <v>0</v>
      </c>
    </row>
    <row r="115" spans="1:5" s="8" customFormat="1" ht="15">
      <c r="A115" s="40" t="s">
        <v>73</v>
      </c>
      <c r="B115" s="55">
        <v>792000</v>
      </c>
      <c r="C115" s="56">
        <v>792000</v>
      </c>
      <c r="D115" s="41">
        <f t="shared" si="11"/>
        <v>1</v>
      </c>
      <c r="E115" s="44">
        <f>C115-B115</f>
        <v>0</v>
      </c>
    </row>
    <row r="116" spans="1:5" s="8" customFormat="1" ht="15.75" customHeight="1">
      <c r="A116" s="40" t="s">
        <v>27</v>
      </c>
      <c r="B116" s="55">
        <f>SUM(B117:B119)</f>
        <v>1425400</v>
      </c>
      <c r="C116" s="55">
        <f>SUM(C117:C119)</f>
        <v>1136879.8399999999</v>
      </c>
      <c r="D116" s="41">
        <f t="shared" si="11"/>
        <v>0.7975865300968148</v>
      </c>
      <c r="E116" s="44">
        <f t="shared" si="1"/>
        <v>-288520.16000000015</v>
      </c>
    </row>
    <row r="117" spans="1:5" s="8" customFormat="1" ht="15">
      <c r="A117" s="40" t="s">
        <v>117</v>
      </c>
      <c r="B117" s="55">
        <v>730900</v>
      </c>
      <c r="C117" s="56">
        <v>585267.85</v>
      </c>
      <c r="D117" s="41">
        <f t="shared" si="11"/>
        <v>0.8007495553427281</v>
      </c>
      <c r="E117" s="44">
        <f t="shared" si="1"/>
        <v>-145632.15000000002</v>
      </c>
    </row>
    <row r="118" spans="1:5" s="8" customFormat="1" ht="15">
      <c r="A118" s="40" t="s">
        <v>116</v>
      </c>
      <c r="B118" s="55">
        <v>43000</v>
      </c>
      <c r="C118" s="56">
        <v>15050</v>
      </c>
      <c r="D118" s="41">
        <f t="shared" si="11"/>
        <v>0.35</v>
      </c>
      <c r="E118" s="44">
        <f t="shared" si="1"/>
        <v>-27950</v>
      </c>
    </row>
    <row r="119" spans="1:5" s="8" customFormat="1" ht="15">
      <c r="A119" s="40" t="s">
        <v>71</v>
      </c>
      <c r="B119" s="55">
        <v>651500</v>
      </c>
      <c r="C119" s="56">
        <v>536561.99</v>
      </c>
      <c r="D119" s="41">
        <f t="shared" si="11"/>
        <v>0.8235794167306216</v>
      </c>
      <c r="E119" s="44">
        <f t="shared" si="1"/>
        <v>-114938.01000000001</v>
      </c>
    </row>
    <row r="120" spans="1:5" s="8" customFormat="1" ht="15">
      <c r="A120" s="40" t="s">
        <v>74</v>
      </c>
      <c r="B120" s="55">
        <v>461348.38</v>
      </c>
      <c r="C120" s="56">
        <v>393973.32</v>
      </c>
      <c r="D120" s="41">
        <f t="shared" si="11"/>
        <v>0.8539605579627265</v>
      </c>
      <c r="E120" s="44">
        <f>C120-B120</f>
        <v>-67375.06</v>
      </c>
    </row>
    <row r="121" spans="1:5" s="8" customFormat="1" ht="15">
      <c r="A121" s="40" t="s">
        <v>28</v>
      </c>
      <c r="B121" s="55">
        <f>B122+B126+B128+B133+B132+B131</f>
        <v>42097418.36</v>
      </c>
      <c r="C121" s="55">
        <f>C122+C126+C128+C133+C132+C131</f>
        <v>15099320.59</v>
      </c>
      <c r="D121" s="41">
        <f t="shared" si="11"/>
        <v>0.35867569029712826</v>
      </c>
      <c r="E121" s="44">
        <f t="shared" si="1"/>
        <v>-26998097.77</v>
      </c>
    </row>
    <row r="122" spans="1:5" s="8" customFormat="1" ht="15">
      <c r="A122" s="40" t="s">
        <v>155</v>
      </c>
      <c r="B122" s="55">
        <f>B123</f>
        <v>341200</v>
      </c>
      <c r="C122" s="55">
        <f>C123</f>
        <v>0</v>
      </c>
      <c r="D122" s="41">
        <f t="shared" si="11"/>
        <v>0</v>
      </c>
      <c r="E122" s="44">
        <f t="shared" si="1"/>
        <v>-341200</v>
      </c>
    </row>
    <row r="123" spans="1:5" s="8" customFormat="1" ht="15">
      <c r="A123" s="40" t="s">
        <v>156</v>
      </c>
      <c r="B123" s="55">
        <v>341200</v>
      </c>
      <c r="C123" s="55">
        <v>0</v>
      </c>
      <c r="D123" s="41">
        <f t="shared" si="11"/>
        <v>0</v>
      </c>
      <c r="E123" s="44">
        <f t="shared" si="1"/>
        <v>-341200</v>
      </c>
    </row>
    <row r="124" spans="1:5" s="8" customFormat="1" ht="15">
      <c r="A124" s="67" t="s">
        <v>108</v>
      </c>
      <c r="B124" s="55">
        <v>341200</v>
      </c>
      <c r="C124" s="55">
        <v>0</v>
      </c>
      <c r="D124" s="41">
        <f t="shared" si="11"/>
        <v>0</v>
      </c>
      <c r="E124" s="44">
        <f>C124-B124</f>
        <v>-341200</v>
      </c>
    </row>
    <row r="125" spans="1:5" s="8" customFormat="1" ht="15">
      <c r="A125" s="67" t="s">
        <v>109</v>
      </c>
      <c r="B125" s="55">
        <v>0</v>
      </c>
      <c r="C125" s="55">
        <v>0</v>
      </c>
      <c r="D125" s="41" t="str">
        <f t="shared" si="11"/>
        <v>   </v>
      </c>
      <c r="E125" s="44">
        <f>C125-B125</f>
        <v>0</v>
      </c>
    </row>
    <row r="126" spans="1:5" s="8" customFormat="1" ht="15">
      <c r="A126" s="61" t="s">
        <v>154</v>
      </c>
      <c r="B126" s="55">
        <f>B127</f>
        <v>300000</v>
      </c>
      <c r="C126" s="55">
        <f>C127</f>
        <v>300000</v>
      </c>
      <c r="D126" s="41">
        <f t="shared" si="11"/>
        <v>1</v>
      </c>
      <c r="E126" s="44">
        <f>C126-B126</f>
        <v>0</v>
      </c>
    </row>
    <row r="127" spans="1:5" s="8" customFormat="1" ht="15">
      <c r="A127" s="61" t="s">
        <v>157</v>
      </c>
      <c r="B127" s="55">
        <v>300000</v>
      </c>
      <c r="C127" s="55">
        <v>300000</v>
      </c>
      <c r="D127" s="41">
        <f t="shared" si="11"/>
        <v>1</v>
      </c>
      <c r="E127" s="44">
        <f>C127-B127</f>
        <v>0</v>
      </c>
    </row>
    <row r="128" spans="1:5" s="8" customFormat="1" ht="15">
      <c r="A128" s="40" t="s">
        <v>29</v>
      </c>
      <c r="B128" s="55">
        <f>SUM(B129:B130)</f>
        <v>8481900</v>
      </c>
      <c r="C128" s="55">
        <f>SUM(C129:C130)</f>
        <v>5412899.15</v>
      </c>
      <c r="D128" s="41">
        <f t="shared" si="11"/>
        <v>0.6381705926738114</v>
      </c>
      <c r="E128" s="44">
        <f t="shared" si="1"/>
        <v>-3069000.8499999996</v>
      </c>
    </row>
    <row r="129" spans="1:5" s="8" customFormat="1" ht="15">
      <c r="A129" s="67" t="s">
        <v>108</v>
      </c>
      <c r="B129" s="55">
        <v>7631000</v>
      </c>
      <c r="C129" s="55">
        <v>4867258.2</v>
      </c>
      <c r="D129" s="41">
        <f t="shared" si="11"/>
        <v>0.637827047569126</v>
      </c>
      <c r="E129" s="44">
        <f t="shared" si="1"/>
        <v>-2763741.8</v>
      </c>
    </row>
    <row r="130" spans="1:5" s="8" customFormat="1" ht="15">
      <c r="A130" s="67" t="s">
        <v>109</v>
      </c>
      <c r="B130" s="55">
        <v>850900</v>
      </c>
      <c r="C130" s="55">
        <v>545640.95</v>
      </c>
      <c r="D130" s="41">
        <f t="shared" si="11"/>
        <v>0.6412515571747561</v>
      </c>
      <c r="E130" s="44">
        <f t="shared" si="1"/>
        <v>-305259.05000000005</v>
      </c>
    </row>
    <row r="131" spans="1:5" s="8" customFormat="1" ht="15">
      <c r="A131" s="61" t="s">
        <v>197</v>
      </c>
      <c r="B131" s="55">
        <v>20170000</v>
      </c>
      <c r="C131" s="55">
        <v>0</v>
      </c>
      <c r="D131" s="41">
        <f t="shared" si="11"/>
        <v>0</v>
      </c>
      <c r="E131" s="44">
        <f>C131-B131</f>
        <v>-20170000</v>
      </c>
    </row>
    <row r="132" spans="1:5" s="8" customFormat="1" ht="15">
      <c r="A132" s="61" t="s">
        <v>192</v>
      </c>
      <c r="B132" s="55">
        <v>12750000</v>
      </c>
      <c r="C132" s="55">
        <v>9363061</v>
      </c>
      <c r="D132" s="41">
        <f t="shared" si="11"/>
        <v>0.7343577254901961</v>
      </c>
      <c r="E132" s="44">
        <f>C132-B132</f>
        <v>-3386939</v>
      </c>
    </row>
    <row r="133" spans="1:5" s="8" customFormat="1" ht="15">
      <c r="A133" s="40" t="s">
        <v>55</v>
      </c>
      <c r="B133" s="55">
        <f>SUM(B134:B134)</f>
        <v>54318.36</v>
      </c>
      <c r="C133" s="55">
        <f>SUM(C134:C134)</f>
        <v>23360.44</v>
      </c>
      <c r="D133" s="41">
        <f t="shared" si="11"/>
        <v>0.4300652670662369</v>
      </c>
      <c r="E133" s="44">
        <f t="shared" si="1"/>
        <v>-30957.920000000002</v>
      </c>
    </row>
    <row r="134" spans="1:5" s="8" customFormat="1" ht="15">
      <c r="A134" s="40" t="s">
        <v>75</v>
      </c>
      <c r="B134" s="55">
        <v>54318.36</v>
      </c>
      <c r="C134" s="55">
        <v>23360.44</v>
      </c>
      <c r="D134" s="41">
        <f t="shared" si="11"/>
        <v>0.4300652670662369</v>
      </c>
      <c r="E134" s="44">
        <f>C134-B134</f>
        <v>-30957.920000000002</v>
      </c>
    </row>
    <row r="135" spans="1:5" s="8" customFormat="1" ht="15">
      <c r="A135" s="40" t="s">
        <v>8</v>
      </c>
      <c r="B135" s="55">
        <f>B144+B147+B136</f>
        <v>14043444</v>
      </c>
      <c r="C135" s="55">
        <f>C144+C147+C136</f>
        <v>8230716</v>
      </c>
      <c r="D135" s="41">
        <f t="shared" si="11"/>
        <v>0.5860895660637092</v>
      </c>
      <c r="E135" s="44">
        <f t="shared" si="1"/>
        <v>-5812728</v>
      </c>
    </row>
    <row r="136" spans="1:5" s="8" customFormat="1" ht="15">
      <c r="A136" s="40" t="s">
        <v>152</v>
      </c>
      <c r="B136" s="55">
        <f>B137+B140</f>
        <v>10663344</v>
      </c>
      <c r="C136" s="55">
        <f>C137+C140</f>
        <v>6338264</v>
      </c>
      <c r="D136" s="41">
        <f t="shared" si="11"/>
        <v>0.5943974047915925</v>
      </c>
      <c r="E136" s="44">
        <f t="shared" si="1"/>
        <v>-4325080</v>
      </c>
    </row>
    <row r="137" spans="1:5" s="8" customFormat="1" ht="15">
      <c r="A137" s="40" t="s">
        <v>184</v>
      </c>
      <c r="B137" s="55">
        <f>B138+B139</f>
        <v>5985634</v>
      </c>
      <c r="C137" s="55">
        <f>C138+C139</f>
        <v>5985634</v>
      </c>
      <c r="D137" s="41">
        <f t="shared" si="11"/>
        <v>1</v>
      </c>
      <c r="E137" s="44">
        <f aca="true" t="shared" si="12" ref="E137:E143">C137-B137</f>
        <v>0</v>
      </c>
    </row>
    <row r="138" spans="1:5" s="8" customFormat="1" ht="15">
      <c r="A138" s="67" t="s">
        <v>185</v>
      </c>
      <c r="B138" s="55">
        <v>4500000</v>
      </c>
      <c r="C138" s="55">
        <v>4500000</v>
      </c>
      <c r="D138" s="41">
        <f t="shared" si="11"/>
        <v>1</v>
      </c>
      <c r="E138" s="44">
        <f t="shared" si="12"/>
        <v>0</v>
      </c>
    </row>
    <row r="139" spans="1:5" s="8" customFormat="1" ht="15">
      <c r="A139" s="67" t="s">
        <v>186</v>
      </c>
      <c r="B139" s="55">
        <v>1485634</v>
      </c>
      <c r="C139" s="55">
        <v>1485634</v>
      </c>
      <c r="D139" s="41">
        <f t="shared" si="11"/>
        <v>1</v>
      </c>
      <c r="E139" s="44">
        <f t="shared" si="12"/>
        <v>0</v>
      </c>
    </row>
    <row r="140" spans="1:5" s="8" customFormat="1" ht="15">
      <c r="A140" s="40" t="s">
        <v>187</v>
      </c>
      <c r="B140" s="55">
        <f>B141+B142+B143</f>
        <v>4677710</v>
      </c>
      <c r="C140" s="55">
        <f>C141+C142+C143</f>
        <v>352630</v>
      </c>
      <c r="D140" s="41">
        <f t="shared" si="11"/>
        <v>0.07538517778998698</v>
      </c>
      <c r="E140" s="44">
        <f t="shared" si="12"/>
        <v>-4325080</v>
      </c>
    </row>
    <row r="141" spans="1:5" s="8" customFormat="1" ht="15">
      <c r="A141" s="67" t="s">
        <v>185</v>
      </c>
      <c r="B141" s="55">
        <v>3245209</v>
      </c>
      <c r="C141" s="55">
        <v>0</v>
      </c>
      <c r="D141" s="41">
        <f t="shared" si="11"/>
        <v>0</v>
      </c>
      <c r="E141" s="44">
        <f t="shared" si="12"/>
        <v>-3245209</v>
      </c>
    </row>
    <row r="142" spans="1:5" s="8" customFormat="1" ht="15">
      <c r="A142" s="67" t="s">
        <v>186</v>
      </c>
      <c r="B142" s="55">
        <v>1079871</v>
      </c>
      <c r="C142" s="55">
        <v>0</v>
      </c>
      <c r="D142" s="41">
        <f t="shared" si="11"/>
        <v>0</v>
      </c>
      <c r="E142" s="44">
        <f t="shared" si="12"/>
        <v>-1079871</v>
      </c>
    </row>
    <row r="143" spans="1:5" s="8" customFormat="1" ht="15">
      <c r="A143" s="67" t="s">
        <v>188</v>
      </c>
      <c r="B143" s="55">
        <v>352630</v>
      </c>
      <c r="C143" s="55">
        <v>352630</v>
      </c>
      <c r="D143" s="41">
        <f t="shared" si="11"/>
        <v>1</v>
      </c>
      <c r="E143" s="44">
        <f t="shared" si="12"/>
        <v>0</v>
      </c>
    </row>
    <row r="144" spans="1:5" s="8" customFormat="1" ht="15">
      <c r="A144" s="40" t="s">
        <v>40</v>
      </c>
      <c r="B144" s="55">
        <f>SUM(B145:B146)</f>
        <v>1333000</v>
      </c>
      <c r="C144" s="55">
        <f>SUM(C145:C146)</f>
        <v>1133000</v>
      </c>
      <c r="D144" s="41">
        <f aca="true" t="shared" si="13" ref="D144:D171">IF(B144=0,"   ",C144/B144)</f>
        <v>0.8499624906226556</v>
      </c>
      <c r="E144" s="44">
        <f aca="true" t="shared" si="14" ref="E144:E171">C144-B144</f>
        <v>-200000</v>
      </c>
    </row>
    <row r="145" spans="1:5" s="8" customFormat="1" ht="45">
      <c r="A145" s="40" t="s">
        <v>118</v>
      </c>
      <c r="B145" s="55">
        <v>1200000</v>
      </c>
      <c r="C145" s="55">
        <v>1000000</v>
      </c>
      <c r="D145" s="41">
        <f t="shared" si="13"/>
        <v>0.8333333333333334</v>
      </c>
      <c r="E145" s="44">
        <f t="shared" si="14"/>
        <v>-200000</v>
      </c>
    </row>
    <row r="146" spans="1:5" ht="28.5" customHeight="1">
      <c r="A146" s="40" t="s">
        <v>189</v>
      </c>
      <c r="B146" s="54">
        <v>133000</v>
      </c>
      <c r="C146" s="54">
        <v>133000</v>
      </c>
      <c r="D146" s="41">
        <f>IF(B146=0,"   ",C146/B146)</f>
        <v>1</v>
      </c>
      <c r="E146" s="44">
        <f>C146-B146</f>
        <v>0</v>
      </c>
    </row>
    <row r="147" spans="1:5" s="8" customFormat="1" ht="15">
      <c r="A147" s="40" t="s">
        <v>52</v>
      </c>
      <c r="B147" s="55">
        <f>SUM(B148,)</f>
        <v>2047100</v>
      </c>
      <c r="C147" s="55">
        <f>SUM(C148,)</f>
        <v>759452</v>
      </c>
      <c r="D147" s="41">
        <f t="shared" si="13"/>
        <v>0.3709892042401446</v>
      </c>
      <c r="E147" s="44">
        <f t="shared" si="14"/>
        <v>-1287648</v>
      </c>
    </row>
    <row r="148" spans="1:5" s="8" customFormat="1" ht="27" customHeight="1">
      <c r="A148" s="40" t="s">
        <v>76</v>
      </c>
      <c r="B148" s="55">
        <v>2047100</v>
      </c>
      <c r="C148" s="55">
        <v>759452</v>
      </c>
      <c r="D148" s="41">
        <f t="shared" si="13"/>
        <v>0.3709892042401446</v>
      </c>
      <c r="E148" s="44">
        <f t="shared" si="14"/>
        <v>-1287648</v>
      </c>
    </row>
    <row r="149" spans="1:5" s="8" customFormat="1" ht="15">
      <c r="A149" s="40" t="s">
        <v>9</v>
      </c>
      <c r="B149" s="55">
        <f>B150+B155+B165+B166</f>
        <v>121096900</v>
      </c>
      <c r="C149" s="55">
        <f>C150+C155+C165+C166</f>
        <v>86246353.54</v>
      </c>
      <c r="D149" s="41">
        <f t="shared" si="13"/>
        <v>0.7122094251793399</v>
      </c>
      <c r="E149" s="44">
        <f t="shared" si="14"/>
        <v>-34850546.45999999</v>
      </c>
    </row>
    <row r="150" spans="1:5" s="8" customFormat="1" ht="15">
      <c r="A150" s="40" t="s">
        <v>77</v>
      </c>
      <c r="B150" s="55">
        <v>18520600</v>
      </c>
      <c r="C150" s="56">
        <v>12719612.24</v>
      </c>
      <c r="D150" s="41">
        <f t="shared" si="13"/>
        <v>0.6867818666781854</v>
      </c>
      <c r="E150" s="44">
        <f t="shared" si="14"/>
        <v>-5800987.76</v>
      </c>
    </row>
    <row r="151" spans="1:5" s="8" customFormat="1" ht="15">
      <c r="A151" s="40" t="s">
        <v>7</v>
      </c>
      <c r="B151" s="55">
        <v>9221805</v>
      </c>
      <c r="C151" s="56">
        <v>6796041.32</v>
      </c>
      <c r="D151" s="41">
        <f t="shared" si="13"/>
        <v>0.7369534836184457</v>
      </c>
      <c r="E151" s="44">
        <f t="shared" si="14"/>
        <v>-2425763.6799999997</v>
      </c>
    </row>
    <row r="152" spans="1:5" s="8" customFormat="1" ht="15">
      <c r="A152" s="40" t="s">
        <v>168</v>
      </c>
      <c r="B152" s="55">
        <v>68300</v>
      </c>
      <c r="C152" s="55">
        <v>50478.61</v>
      </c>
      <c r="D152" s="41">
        <f t="shared" si="13"/>
        <v>0.7390718887262079</v>
      </c>
      <c r="E152" s="44">
        <f t="shared" si="14"/>
        <v>-17821.39</v>
      </c>
    </row>
    <row r="153" spans="1:5" s="8" customFormat="1" ht="15">
      <c r="A153" s="40" t="s">
        <v>169</v>
      </c>
      <c r="B153" s="55">
        <v>328400</v>
      </c>
      <c r="C153" s="55">
        <v>80676.57</v>
      </c>
      <c r="D153" s="41">
        <f t="shared" si="13"/>
        <v>0.24566556029232645</v>
      </c>
      <c r="E153" s="44">
        <f t="shared" si="14"/>
        <v>-247723.43</v>
      </c>
    </row>
    <row r="154" spans="1:5" s="8" customFormat="1" ht="15">
      <c r="A154" s="40" t="s">
        <v>193</v>
      </c>
      <c r="B154" s="55">
        <v>209200</v>
      </c>
      <c r="C154" s="55">
        <v>0</v>
      </c>
      <c r="D154" s="41">
        <f t="shared" si="13"/>
        <v>0</v>
      </c>
      <c r="E154" s="44">
        <f t="shared" si="14"/>
        <v>-209200</v>
      </c>
    </row>
    <row r="155" spans="1:5" s="8" customFormat="1" ht="15">
      <c r="A155" s="40" t="s">
        <v>78</v>
      </c>
      <c r="B155" s="55">
        <v>97783200</v>
      </c>
      <c r="C155" s="56">
        <v>69823726.73</v>
      </c>
      <c r="D155" s="41">
        <f>IF(B155=0,"   ",C155/B155)</f>
        <v>0.7140666978581188</v>
      </c>
      <c r="E155" s="44">
        <f>C155-B155</f>
        <v>-27959473.269999996</v>
      </c>
    </row>
    <row r="156" spans="1:5" s="8" customFormat="1" ht="15">
      <c r="A156" s="40" t="s">
        <v>7</v>
      </c>
      <c r="B156" s="55">
        <v>4053259.02</v>
      </c>
      <c r="C156" s="56">
        <v>3634352.47</v>
      </c>
      <c r="D156" s="41">
        <f>IF(B156=0,"   ",C156/B156)</f>
        <v>0.8966494497556192</v>
      </c>
      <c r="E156" s="44">
        <f>C156-B156</f>
        <v>-418906.5499999998</v>
      </c>
    </row>
    <row r="157" spans="1:5" s="8" customFormat="1" ht="15">
      <c r="A157" s="40" t="s">
        <v>168</v>
      </c>
      <c r="B157" s="55">
        <v>32807</v>
      </c>
      <c r="C157" s="55">
        <v>25507</v>
      </c>
      <c r="D157" s="41">
        <f aca="true" t="shared" si="15" ref="D157:D167">IF(B157=0,"   ",C157/B157)</f>
        <v>0.7774865120248727</v>
      </c>
      <c r="E157" s="44">
        <f aca="true" t="shared" si="16" ref="E157:E167">C157-B157</f>
        <v>-7300</v>
      </c>
    </row>
    <row r="158" spans="1:5" s="8" customFormat="1" ht="15">
      <c r="A158" s="40" t="s">
        <v>170</v>
      </c>
      <c r="B158" s="55">
        <v>64238500</v>
      </c>
      <c r="C158" s="56">
        <v>45063144.03</v>
      </c>
      <c r="D158" s="41">
        <f t="shared" si="15"/>
        <v>0.7014974513726192</v>
      </c>
      <c r="E158" s="44">
        <f t="shared" si="16"/>
        <v>-19175355.97</v>
      </c>
    </row>
    <row r="159" spans="1:5" s="8" customFormat="1" ht="15">
      <c r="A159" s="40" t="s">
        <v>173</v>
      </c>
      <c r="B159" s="55">
        <v>2796900</v>
      </c>
      <c r="C159" s="56">
        <v>88867.66</v>
      </c>
      <c r="D159" s="41">
        <f>IF(B159=0,"   ",C159/B159)</f>
        <v>0.03177362794522507</v>
      </c>
      <c r="E159" s="44">
        <f>C159-B159</f>
        <v>-2708032.34</v>
      </c>
    </row>
    <row r="160" spans="1:5" s="8" customFormat="1" ht="15">
      <c r="A160" s="40" t="s">
        <v>171</v>
      </c>
      <c r="B160" s="55">
        <v>1955600</v>
      </c>
      <c r="C160" s="55">
        <v>1281874.54</v>
      </c>
      <c r="D160" s="41">
        <f t="shared" si="15"/>
        <v>0.6554891286561669</v>
      </c>
      <c r="E160" s="44">
        <f t="shared" si="16"/>
        <v>-673725.46</v>
      </c>
    </row>
    <row r="161" spans="1:5" s="8" customFormat="1" ht="15">
      <c r="A161" s="40" t="s">
        <v>174</v>
      </c>
      <c r="B161" s="55">
        <v>5200000</v>
      </c>
      <c r="C161" s="55">
        <v>4241373.6</v>
      </c>
      <c r="D161" s="41">
        <f t="shared" si="15"/>
        <v>0.8156487692307691</v>
      </c>
      <c r="E161" s="44">
        <f t="shared" si="16"/>
        <v>-958626.4000000004</v>
      </c>
    </row>
    <row r="162" spans="1:5" s="8" customFormat="1" ht="15">
      <c r="A162" s="40" t="s">
        <v>172</v>
      </c>
      <c r="B162" s="55">
        <f>B163+B164</f>
        <v>2000000</v>
      </c>
      <c r="C162" s="55">
        <f>C163+C164</f>
        <v>1990000</v>
      </c>
      <c r="D162" s="41">
        <f t="shared" si="15"/>
        <v>0.995</v>
      </c>
      <c r="E162" s="44">
        <f t="shared" si="16"/>
        <v>-10000</v>
      </c>
    </row>
    <row r="163" spans="1:5" s="8" customFormat="1" ht="15">
      <c r="A163" s="67" t="s">
        <v>108</v>
      </c>
      <c r="B163" s="55">
        <v>1000000</v>
      </c>
      <c r="C163" s="55">
        <v>995000</v>
      </c>
      <c r="D163" s="41">
        <f t="shared" si="15"/>
        <v>0.995</v>
      </c>
      <c r="E163" s="44">
        <f t="shared" si="16"/>
        <v>-5000</v>
      </c>
    </row>
    <row r="164" spans="1:5" s="8" customFormat="1" ht="15">
      <c r="A164" s="67" t="s">
        <v>109</v>
      </c>
      <c r="B164" s="55">
        <v>1000000</v>
      </c>
      <c r="C164" s="55">
        <v>995000</v>
      </c>
      <c r="D164" s="41">
        <f t="shared" si="15"/>
        <v>0.995</v>
      </c>
      <c r="E164" s="44">
        <f t="shared" si="16"/>
        <v>-5000</v>
      </c>
    </row>
    <row r="165" spans="1:5" s="8" customFormat="1" ht="15">
      <c r="A165" s="40" t="s">
        <v>79</v>
      </c>
      <c r="B165" s="55">
        <v>1124600</v>
      </c>
      <c r="C165" s="55">
        <v>1102680.7</v>
      </c>
      <c r="D165" s="41">
        <f t="shared" si="15"/>
        <v>0.9805092477325271</v>
      </c>
      <c r="E165" s="44">
        <f t="shared" si="16"/>
        <v>-21919.300000000047</v>
      </c>
    </row>
    <row r="166" spans="1:5" s="8" customFormat="1" ht="15">
      <c r="A166" s="40" t="s">
        <v>80</v>
      </c>
      <c r="B166" s="55">
        <v>3668500</v>
      </c>
      <c r="C166" s="55">
        <v>2600333.87</v>
      </c>
      <c r="D166" s="41">
        <f t="shared" si="15"/>
        <v>0.7088275507700695</v>
      </c>
      <c r="E166" s="44">
        <f t="shared" si="16"/>
        <v>-1068166.13</v>
      </c>
    </row>
    <row r="167" spans="1:5" s="8" customFormat="1" ht="15">
      <c r="A167" s="40" t="s">
        <v>7</v>
      </c>
      <c r="B167" s="55">
        <v>1742900</v>
      </c>
      <c r="C167" s="56">
        <v>1353167.16</v>
      </c>
      <c r="D167" s="41">
        <f t="shared" si="15"/>
        <v>0.7763882953697859</v>
      </c>
      <c r="E167" s="44">
        <f t="shared" si="16"/>
        <v>-389732.8400000001</v>
      </c>
    </row>
    <row r="168" spans="1:5" s="8" customFormat="1" ht="15">
      <c r="A168" s="40" t="s">
        <v>113</v>
      </c>
      <c r="B168" s="54">
        <f>SUM(B169,)</f>
        <v>1803300</v>
      </c>
      <c r="C168" s="54">
        <f>SUM(C169,)</f>
        <v>1621760.54</v>
      </c>
      <c r="D168" s="41">
        <f t="shared" si="13"/>
        <v>0.8993293073809128</v>
      </c>
      <c r="E168" s="44">
        <f t="shared" si="14"/>
        <v>-181539.45999999996</v>
      </c>
    </row>
    <row r="169" spans="1:5" s="8" customFormat="1" ht="13.5" customHeight="1">
      <c r="A169" s="40" t="s">
        <v>81</v>
      </c>
      <c r="B169" s="55">
        <v>1803300</v>
      </c>
      <c r="C169" s="56">
        <v>1621760.54</v>
      </c>
      <c r="D169" s="41">
        <f t="shared" si="13"/>
        <v>0.8993293073809128</v>
      </c>
      <c r="E169" s="44">
        <f t="shared" si="14"/>
        <v>-181539.45999999996</v>
      </c>
    </row>
    <row r="170" spans="1:5" s="8" customFormat="1" ht="16.5" customHeight="1">
      <c r="A170" s="40" t="s">
        <v>7</v>
      </c>
      <c r="B170" s="55">
        <v>430538.47</v>
      </c>
      <c r="C170" s="56">
        <v>336237.9</v>
      </c>
      <c r="D170" s="41">
        <f t="shared" si="13"/>
        <v>0.7809706296396697</v>
      </c>
      <c r="E170" s="44">
        <f t="shared" si="14"/>
        <v>-94300.56999999995</v>
      </c>
    </row>
    <row r="171" spans="1:5" s="8" customFormat="1" ht="15" customHeight="1">
      <c r="A171" s="40" t="s">
        <v>82</v>
      </c>
      <c r="B171" s="55">
        <v>60000</v>
      </c>
      <c r="C171" s="55">
        <v>60000</v>
      </c>
      <c r="D171" s="41">
        <f t="shared" si="13"/>
        <v>1</v>
      </c>
      <c r="E171" s="44">
        <f t="shared" si="14"/>
        <v>0</v>
      </c>
    </row>
    <row r="172" spans="1:5" s="8" customFormat="1" ht="15" customHeight="1">
      <c r="A172" s="40" t="s">
        <v>161</v>
      </c>
      <c r="B172" s="55">
        <v>784000</v>
      </c>
      <c r="C172" s="55">
        <v>784000</v>
      </c>
      <c r="D172" s="41">
        <f>IF(B172=0,"   ",C172/B172)</f>
        <v>1</v>
      </c>
      <c r="E172" s="44">
        <f>C172-B172</f>
        <v>0</v>
      </c>
    </row>
    <row r="173" spans="1:5" ht="15.75" customHeight="1">
      <c r="A173" s="40" t="s">
        <v>112</v>
      </c>
      <c r="B173" s="55">
        <f>B174+B177+B184+B186</f>
        <v>20992400</v>
      </c>
      <c r="C173" s="55">
        <f>C174+C177+C184+C186</f>
        <v>16378339.29</v>
      </c>
      <c r="D173" s="41">
        <f aca="true" t="shared" si="17" ref="D173:D208">IF(B173=0,"   ",C173/B173)</f>
        <v>0.7802032778529372</v>
      </c>
      <c r="E173" s="44">
        <f aca="true" t="shared" si="18" ref="E173:E208">C173-B173</f>
        <v>-4614060.710000001</v>
      </c>
    </row>
    <row r="174" spans="1:5" ht="15" customHeight="1">
      <c r="A174" s="40" t="s">
        <v>83</v>
      </c>
      <c r="B174" s="55">
        <v>5182567.61</v>
      </c>
      <c r="C174" s="56">
        <v>4528744.43</v>
      </c>
      <c r="D174" s="41">
        <f t="shared" si="17"/>
        <v>0.873841842653742</v>
      </c>
      <c r="E174" s="44">
        <f t="shared" si="18"/>
        <v>-653823.1800000006</v>
      </c>
    </row>
    <row r="175" spans="1:5" ht="15.75" customHeight="1">
      <c r="A175" s="40" t="s">
        <v>7</v>
      </c>
      <c r="B175" s="55">
        <v>0</v>
      </c>
      <c r="C175" s="56">
        <v>0</v>
      </c>
      <c r="D175" s="41" t="str">
        <f t="shared" si="17"/>
        <v>   </v>
      </c>
      <c r="E175" s="44">
        <f t="shared" si="18"/>
        <v>0</v>
      </c>
    </row>
    <row r="176" spans="1:5" ht="15.75" customHeight="1">
      <c r="A176" s="40" t="s">
        <v>107</v>
      </c>
      <c r="B176" s="55">
        <v>0</v>
      </c>
      <c r="C176" s="56">
        <v>0</v>
      </c>
      <c r="D176" s="41" t="str">
        <f t="shared" si="17"/>
        <v>   </v>
      </c>
      <c r="E176" s="44">
        <f t="shared" si="18"/>
        <v>0</v>
      </c>
    </row>
    <row r="177" spans="1:5" ht="15" customHeight="1">
      <c r="A177" s="40" t="s">
        <v>84</v>
      </c>
      <c r="B177" s="55">
        <v>8729535.9</v>
      </c>
      <c r="C177" s="56">
        <v>6299986.68</v>
      </c>
      <c r="D177" s="41">
        <f aca="true" t="shared" si="19" ref="D177:D187">IF(B177=0,"   ",C177/B177)</f>
        <v>0.7216863246991171</v>
      </c>
      <c r="E177" s="44">
        <f t="shared" si="18"/>
        <v>-2429549.2200000007</v>
      </c>
    </row>
    <row r="178" spans="1:5" ht="15.75" customHeight="1">
      <c r="A178" s="40" t="s">
        <v>7</v>
      </c>
      <c r="B178" s="55">
        <v>0</v>
      </c>
      <c r="C178" s="55">
        <v>0</v>
      </c>
      <c r="D178" s="41" t="str">
        <f t="shared" si="19"/>
        <v>   </v>
      </c>
      <c r="E178" s="44">
        <f t="shared" si="18"/>
        <v>0</v>
      </c>
    </row>
    <row r="179" spans="1:5" ht="15.75" customHeight="1">
      <c r="A179" s="40" t="s">
        <v>162</v>
      </c>
      <c r="B179" s="55">
        <f>B180+B181</f>
        <v>1207800</v>
      </c>
      <c r="C179" s="55">
        <f>C180+C181</f>
        <v>631170</v>
      </c>
      <c r="D179" s="41">
        <f t="shared" si="19"/>
        <v>0.5225782414307004</v>
      </c>
      <c r="E179" s="44">
        <f>C179-B179</f>
        <v>-576630</v>
      </c>
    </row>
    <row r="180" spans="1:5" s="8" customFormat="1" ht="15">
      <c r="A180" s="67" t="s">
        <v>108</v>
      </c>
      <c r="B180" s="55">
        <v>603900</v>
      </c>
      <c r="C180" s="55">
        <v>181170</v>
      </c>
      <c r="D180" s="41">
        <f t="shared" si="19"/>
        <v>0.3</v>
      </c>
      <c r="E180" s="44">
        <f>C180-B180</f>
        <v>-422730</v>
      </c>
    </row>
    <row r="181" spans="1:5" s="8" customFormat="1" ht="15">
      <c r="A181" s="67" t="s">
        <v>109</v>
      </c>
      <c r="B181" s="55">
        <v>603900</v>
      </c>
      <c r="C181" s="55">
        <v>450000</v>
      </c>
      <c r="D181" s="41">
        <f t="shared" si="19"/>
        <v>0.7451564828614009</v>
      </c>
      <c r="E181" s="44">
        <f>C181-B181</f>
        <v>-153900</v>
      </c>
    </row>
    <row r="182" spans="1:5" ht="15.75" customHeight="1">
      <c r="A182" s="40" t="s">
        <v>158</v>
      </c>
      <c r="B182" s="55">
        <v>900000</v>
      </c>
      <c r="C182" s="56">
        <v>784864</v>
      </c>
      <c r="D182" s="41">
        <f t="shared" si="19"/>
        <v>0.8720711111111111</v>
      </c>
      <c r="E182" s="44">
        <f>C182-B182</f>
        <v>-115136</v>
      </c>
    </row>
    <row r="183" spans="1:5" ht="15.75" customHeight="1">
      <c r="A183" s="40" t="s">
        <v>110</v>
      </c>
      <c r="B183" s="55">
        <v>1674800</v>
      </c>
      <c r="C183" s="55">
        <v>1101445.56</v>
      </c>
      <c r="D183" s="41">
        <f t="shared" si="19"/>
        <v>0.6576579651301648</v>
      </c>
      <c r="E183" s="44">
        <f t="shared" si="18"/>
        <v>-573354.44</v>
      </c>
    </row>
    <row r="184" spans="1:5" ht="15" customHeight="1">
      <c r="A184" s="40" t="s">
        <v>85</v>
      </c>
      <c r="B184" s="55">
        <v>6636577.49</v>
      </c>
      <c r="C184" s="55">
        <v>5264915.68</v>
      </c>
      <c r="D184" s="41">
        <f t="shared" si="19"/>
        <v>0.7933178943413497</v>
      </c>
      <c r="E184" s="44">
        <f t="shared" si="18"/>
        <v>-1371661.8100000005</v>
      </c>
    </row>
    <row r="185" spans="1:5" ht="15.75" customHeight="1">
      <c r="A185" s="40" t="s">
        <v>7</v>
      </c>
      <c r="B185" s="55">
        <v>3664381.27</v>
      </c>
      <c r="C185" s="55">
        <v>3202942.21</v>
      </c>
      <c r="D185" s="41">
        <f t="shared" si="19"/>
        <v>0.8740744955286817</v>
      </c>
      <c r="E185" s="44">
        <f t="shared" si="18"/>
        <v>-461439.06000000006</v>
      </c>
    </row>
    <row r="186" spans="1:5" ht="15" customHeight="1">
      <c r="A186" s="40" t="s">
        <v>86</v>
      </c>
      <c r="B186" s="55">
        <v>443719</v>
      </c>
      <c r="C186" s="55">
        <v>284692.5</v>
      </c>
      <c r="D186" s="41">
        <f t="shared" si="19"/>
        <v>0.6416053853903033</v>
      </c>
      <c r="E186" s="44">
        <f t="shared" si="18"/>
        <v>-159026.5</v>
      </c>
    </row>
    <row r="187" spans="1:5" ht="15.75" customHeight="1">
      <c r="A187" s="40" t="s">
        <v>7</v>
      </c>
      <c r="B187" s="55">
        <v>0</v>
      </c>
      <c r="C187" s="55">
        <v>0</v>
      </c>
      <c r="D187" s="41" t="str">
        <f t="shared" si="19"/>
        <v>   </v>
      </c>
      <c r="E187" s="44">
        <f t="shared" si="18"/>
        <v>0</v>
      </c>
    </row>
    <row r="188" spans="1:5" ht="14.25" customHeight="1">
      <c r="A188" s="40" t="s">
        <v>87</v>
      </c>
      <c r="B188" s="55">
        <v>323300</v>
      </c>
      <c r="C188" s="55">
        <v>234692.5</v>
      </c>
      <c r="D188" s="41">
        <f t="shared" si="17"/>
        <v>0.7259279307145067</v>
      </c>
      <c r="E188" s="44">
        <f t="shared" si="18"/>
        <v>-88607.5</v>
      </c>
    </row>
    <row r="189" spans="1:5" ht="13.5" customHeight="1">
      <c r="A189" s="40" t="s">
        <v>10</v>
      </c>
      <c r="B189" s="55">
        <f>SUM(B190,B191,B201,)</f>
        <v>16373303</v>
      </c>
      <c r="C189" s="55">
        <f>SUM(C190,C191,C201,)</f>
        <v>8884445.5</v>
      </c>
      <c r="D189" s="41">
        <f t="shared" si="17"/>
        <v>0.5426177906803532</v>
      </c>
      <c r="E189" s="44">
        <f t="shared" si="18"/>
        <v>-7488857.5</v>
      </c>
    </row>
    <row r="190" spans="1:5" ht="14.25" customHeight="1">
      <c r="A190" s="40" t="s">
        <v>88</v>
      </c>
      <c r="B190" s="55">
        <v>401300</v>
      </c>
      <c r="C190" s="56">
        <v>311005.01</v>
      </c>
      <c r="D190" s="41">
        <f t="shared" si="17"/>
        <v>0.7749937951657114</v>
      </c>
      <c r="E190" s="44">
        <f t="shared" si="18"/>
        <v>-90294.98999999999</v>
      </c>
    </row>
    <row r="191" spans="1:5" s="8" customFormat="1" ht="13.5" customHeight="1">
      <c r="A191" s="40" t="s">
        <v>42</v>
      </c>
      <c r="B191" s="55">
        <f>SUM(B193:B198)</f>
        <v>8061203</v>
      </c>
      <c r="C191" s="55">
        <f>SUM(C193:C198)</f>
        <v>3649975.2199999997</v>
      </c>
      <c r="D191" s="41">
        <f t="shared" si="17"/>
        <v>0.4527829431909852</v>
      </c>
      <c r="E191" s="44">
        <f t="shared" si="18"/>
        <v>-4411227.78</v>
      </c>
    </row>
    <row r="192" spans="1:5" s="8" customFormat="1" ht="13.5" customHeight="1">
      <c r="A192" s="40" t="s">
        <v>89</v>
      </c>
      <c r="B192" s="55">
        <v>0</v>
      </c>
      <c r="C192" s="55">
        <v>0</v>
      </c>
      <c r="D192" s="41" t="str">
        <f t="shared" si="17"/>
        <v>   </v>
      </c>
      <c r="E192" s="44">
        <f t="shared" si="18"/>
        <v>0</v>
      </c>
    </row>
    <row r="193" spans="1:5" s="8" customFormat="1" ht="13.5" customHeight="1">
      <c r="A193" s="40" t="s">
        <v>119</v>
      </c>
      <c r="B193" s="55">
        <v>930000</v>
      </c>
      <c r="C193" s="55">
        <v>884400</v>
      </c>
      <c r="D193" s="41">
        <f t="shared" si="17"/>
        <v>0.9509677419354838</v>
      </c>
      <c r="E193" s="44">
        <f t="shared" si="18"/>
        <v>-45600</v>
      </c>
    </row>
    <row r="194" spans="1:5" s="8" customFormat="1" ht="27" customHeight="1">
      <c r="A194" s="40" t="s">
        <v>120</v>
      </c>
      <c r="B194" s="55">
        <v>470000</v>
      </c>
      <c r="C194" s="55">
        <v>470000</v>
      </c>
      <c r="D194" s="41">
        <f>IF(B194=0,"   ",C194/B194)</f>
        <v>1</v>
      </c>
      <c r="E194" s="44">
        <f>C194-B194</f>
        <v>0</v>
      </c>
    </row>
    <row r="195" spans="1:5" s="8" customFormat="1" ht="28.5" customHeight="1">
      <c r="A195" s="40" t="s">
        <v>121</v>
      </c>
      <c r="B195" s="55">
        <v>400000</v>
      </c>
      <c r="C195" s="55">
        <v>156000</v>
      </c>
      <c r="D195" s="41">
        <f>IF(B195=0,"   ",C195/B195)</f>
        <v>0.39</v>
      </c>
      <c r="E195" s="44">
        <f>C195-B195</f>
        <v>-244000</v>
      </c>
    </row>
    <row r="196" spans="1:5" s="8" customFormat="1" ht="27" customHeight="1">
      <c r="A196" s="40" t="s">
        <v>122</v>
      </c>
      <c r="B196" s="55">
        <v>80000</v>
      </c>
      <c r="C196" s="55">
        <v>80000</v>
      </c>
      <c r="D196" s="41">
        <f>IF(B196=0,"   ",C196/B196)</f>
        <v>1</v>
      </c>
      <c r="E196" s="44">
        <f>C196-B196</f>
        <v>0</v>
      </c>
    </row>
    <row r="197" spans="1:5" s="8" customFormat="1" ht="13.5" customHeight="1">
      <c r="A197" s="40" t="s">
        <v>90</v>
      </c>
      <c r="B197" s="55">
        <v>228500</v>
      </c>
      <c r="C197" s="55">
        <v>107679.22</v>
      </c>
      <c r="D197" s="41">
        <f t="shared" si="17"/>
        <v>0.4712438512035011</v>
      </c>
      <c r="E197" s="44">
        <f t="shared" si="18"/>
        <v>-120820.78</v>
      </c>
    </row>
    <row r="198" spans="1:5" s="8" customFormat="1" ht="13.5" customHeight="1">
      <c r="A198" s="40" t="s">
        <v>91</v>
      </c>
      <c r="B198" s="55">
        <f>B200+B199</f>
        <v>5952703</v>
      </c>
      <c r="C198" s="55">
        <f>C200+C199</f>
        <v>1951896</v>
      </c>
      <c r="D198" s="41">
        <f t="shared" si="17"/>
        <v>0.3279007872558063</v>
      </c>
      <c r="E198" s="44">
        <f t="shared" si="18"/>
        <v>-4000807</v>
      </c>
    </row>
    <row r="199" spans="1:5" s="8" customFormat="1" ht="13.5" customHeight="1">
      <c r="A199" s="67" t="s">
        <v>194</v>
      </c>
      <c r="B199" s="55">
        <v>2186502</v>
      </c>
      <c r="C199" s="55">
        <v>693360</v>
      </c>
      <c r="D199" s="41">
        <f t="shared" si="17"/>
        <v>0.31710924572673616</v>
      </c>
      <c r="E199" s="44">
        <f t="shared" si="18"/>
        <v>-1493142</v>
      </c>
    </row>
    <row r="200" spans="1:5" s="8" customFormat="1" ht="13.5" customHeight="1">
      <c r="A200" s="67" t="s">
        <v>108</v>
      </c>
      <c r="B200" s="55">
        <v>3766201</v>
      </c>
      <c r="C200" s="55">
        <v>1258536</v>
      </c>
      <c r="D200" s="41">
        <f t="shared" si="17"/>
        <v>0.33416591414000474</v>
      </c>
      <c r="E200" s="44">
        <f t="shared" si="18"/>
        <v>-2507665</v>
      </c>
    </row>
    <row r="201" spans="1:5" s="8" customFormat="1" ht="14.25" customHeight="1">
      <c r="A201" s="40" t="s">
        <v>43</v>
      </c>
      <c r="B201" s="55">
        <f>SUM(B202+B203+B204)</f>
        <v>7910800</v>
      </c>
      <c r="C201" s="55">
        <f>SUM(C202+C203+C204)</f>
        <v>4923465.27</v>
      </c>
      <c r="D201" s="41">
        <f t="shared" si="17"/>
        <v>0.6223726133892905</v>
      </c>
      <c r="E201" s="44">
        <f t="shared" si="18"/>
        <v>-2987334.7300000004</v>
      </c>
    </row>
    <row r="202" spans="1:5" s="8" customFormat="1" ht="14.25" customHeight="1">
      <c r="A202" s="40" t="s">
        <v>92</v>
      </c>
      <c r="B202" s="55">
        <v>332600</v>
      </c>
      <c r="C202" s="56">
        <v>70218.78</v>
      </c>
      <c r="D202" s="41">
        <f t="shared" si="17"/>
        <v>0.21112080577269993</v>
      </c>
      <c r="E202" s="44">
        <f t="shared" si="18"/>
        <v>-262381.22</v>
      </c>
    </row>
    <row r="203" spans="1:5" s="8" customFormat="1" ht="14.25" customHeight="1">
      <c r="A203" s="40" t="s">
        <v>93</v>
      </c>
      <c r="B203" s="55">
        <v>895900</v>
      </c>
      <c r="C203" s="56">
        <v>398246.49</v>
      </c>
      <c r="D203" s="41">
        <f t="shared" si="17"/>
        <v>0.4445211407523161</v>
      </c>
      <c r="E203" s="44">
        <f t="shared" si="18"/>
        <v>-497653.51</v>
      </c>
    </row>
    <row r="204" spans="1:5" s="8" customFormat="1" ht="14.25" customHeight="1">
      <c r="A204" s="40" t="s">
        <v>123</v>
      </c>
      <c r="B204" s="55">
        <v>6682300</v>
      </c>
      <c r="C204" s="56">
        <v>4455000</v>
      </c>
      <c r="D204" s="41">
        <f t="shared" si="17"/>
        <v>0.6666866198763899</v>
      </c>
      <c r="E204" s="44">
        <f t="shared" si="18"/>
        <v>-2227300</v>
      </c>
    </row>
    <row r="205" spans="1:5" s="8" customFormat="1" ht="14.25" customHeight="1">
      <c r="A205" s="40" t="s">
        <v>94</v>
      </c>
      <c r="B205" s="55">
        <f>B206</f>
        <v>170000</v>
      </c>
      <c r="C205" s="55">
        <f>C206</f>
        <v>131993.8</v>
      </c>
      <c r="D205" s="41">
        <f t="shared" si="17"/>
        <v>0.7764341176470587</v>
      </c>
      <c r="E205" s="44">
        <f t="shared" si="18"/>
        <v>-38006.20000000001</v>
      </c>
    </row>
    <row r="206" spans="1:5" ht="14.25" customHeight="1">
      <c r="A206" s="40" t="s">
        <v>95</v>
      </c>
      <c r="B206" s="55">
        <v>170000</v>
      </c>
      <c r="C206" s="56">
        <v>131993.8</v>
      </c>
      <c r="D206" s="41">
        <f t="shared" si="17"/>
        <v>0.7764341176470587</v>
      </c>
      <c r="E206" s="44">
        <f t="shared" si="18"/>
        <v>-38006.20000000001</v>
      </c>
    </row>
    <row r="207" spans="1:5" ht="14.25" customHeight="1">
      <c r="A207" s="40" t="s">
        <v>96</v>
      </c>
      <c r="B207" s="55">
        <f>B208</f>
        <v>50000</v>
      </c>
      <c r="C207" s="55">
        <f>C208</f>
        <v>22602.74</v>
      </c>
      <c r="D207" s="41">
        <f t="shared" si="17"/>
        <v>0.45205480000000003</v>
      </c>
      <c r="E207" s="44">
        <f t="shared" si="18"/>
        <v>-27397.26</v>
      </c>
    </row>
    <row r="208" spans="1:5" ht="14.25" customHeight="1">
      <c r="A208" s="40" t="s">
        <v>97</v>
      </c>
      <c r="B208" s="55">
        <v>50000</v>
      </c>
      <c r="C208" s="56">
        <v>22602.74</v>
      </c>
      <c r="D208" s="41">
        <f t="shared" si="17"/>
        <v>0.45205480000000003</v>
      </c>
      <c r="E208" s="44">
        <f t="shared" si="18"/>
        <v>-27397.26</v>
      </c>
    </row>
    <row r="209" spans="1:5" s="8" customFormat="1" ht="15">
      <c r="A209" s="40" t="s">
        <v>37</v>
      </c>
      <c r="B209" s="55">
        <f>B210+B211</f>
        <v>20320400</v>
      </c>
      <c r="C209" s="55">
        <f>C210+C211</f>
        <v>16496900</v>
      </c>
      <c r="D209" s="41">
        <f aca="true" t="shared" si="20" ref="D209:D218">IF(B209=0,"   ",C209/B209)</f>
        <v>0.8118393338713805</v>
      </c>
      <c r="E209" s="44">
        <f aca="true" t="shared" si="21" ref="E209:E218">C209-B209</f>
        <v>-3823500</v>
      </c>
    </row>
    <row r="210" spans="1:5" s="8" customFormat="1" ht="15">
      <c r="A210" s="40" t="s">
        <v>98</v>
      </c>
      <c r="B210" s="55">
        <v>18720400</v>
      </c>
      <c r="C210" s="56">
        <v>15465900</v>
      </c>
      <c r="D210" s="41">
        <f t="shared" si="20"/>
        <v>0.8261522189696802</v>
      </c>
      <c r="E210" s="44">
        <f>C210-B210</f>
        <v>-3254500</v>
      </c>
    </row>
    <row r="211" spans="1:5" s="8" customFormat="1" ht="15">
      <c r="A211" s="40" t="s">
        <v>99</v>
      </c>
      <c r="B211" s="55">
        <f>B212</f>
        <v>1600000</v>
      </c>
      <c r="C211" s="55">
        <f>C212</f>
        <v>1031000</v>
      </c>
      <c r="D211" s="41">
        <f t="shared" si="20"/>
        <v>0.644375</v>
      </c>
      <c r="E211" s="44">
        <f>C211-B211</f>
        <v>-569000</v>
      </c>
    </row>
    <row r="212" spans="1:5" s="8" customFormat="1" ht="15">
      <c r="A212" s="40" t="s">
        <v>100</v>
      </c>
      <c r="B212" s="55">
        <v>1600000</v>
      </c>
      <c r="C212" s="56">
        <v>1031000</v>
      </c>
      <c r="D212" s="41">
        <f t="shared" si="20"/>
        <v>0.644375</v>
      </c>
      <c r="E212" s="44">
        <f t="shared" si="21"/>
        <v>-569000</v>
      </c>
    </row>
    <row r="213" spans="1:5" s="8" customFormat="1" ht="14.25">
      <c r="A213" s="62" t="s">
        <v>11</v>
      </c>
      <c r="B213" s="58">
        <f>B88+B114+B116+B121+B135+B149+B168+B189+B205+B207+B209+B173</f>
        <v>255318123.22</v>
      </c>
      <c r="C213" s="58">
        <f>C88+C114+C116+C121+C135+C149+C168+C189+C205+C207+C209+C173</f>
        <v>166849433.79999998</v>
      </c>
      <c r="D213" s="43">
        <f t="shared" si="20"/>
        <v>0.6534962410648413</v>
      </c>
      <c r="E213" s="45">
        <f t="shared" si="21"/>
        <v>-88468689.42000002</v>
      </c>
    </row>
    <row r="214" spans="1:5" s="8" customFormat="1" ht="15">
      <c r="A214" s="40" t="s">
        <v>101</v>
      </c>
      <c r="B214" s="55">
        <f>B90+B93+B95+B101+B107+B109+B120+B151+B156+B167+B170+B175+B178+B185+B187</f>
        <v>28826857.14</v>
      </c>
      <c r="C214" s="55">
        <f>C90+C93+C95+C101+C107+C109+C120+C151+C156+C167+C170+C175+C178+C185+C187</f>
        <v>22591961.84</v>
      </c>
      <c r="D214" s="41">
        <f>IF(B214=0,"   ",C214/B214)</f>
        <v>0.7837122767244545</v>
      </c>
      <c r="E214" s="44">
        <f>C214-B214</f>
        <v>-6234895.300000001</v>
      </c>
    </row>
    <row r="215" spans="1:5" s="8" customFormat="1" ht="15" thickBot="1">
      <c r="A215" s="63" t="s">
        <v>111</v>
      </c>
      <c r="B215" s="64">
        <f>B86-B213</f>
        <v>-2295687.8599999845</v>
      </c>
      <c r="C215" s="64">
        <f>C86-C213</f>
        <v>11283623.23000002</v>
      </c>
      <c r="D215" s="65"/>
      <c r="E215" s="66"/>
    </row>
    <row r="216" spans="1:5" s="8" customFormat="1" ht="12.75" hidden="1">
      <c r="A216" s="46" t="s">
        <v>12</v>
      </c>
      <c r="B216" s="47"/>
      <c r="C216" s="48"/>
      <c r="D216" s="49" t="str">
        <f t="shared" si="20"/>
        <v>   </v>
      </c>
      <c r="E216" s="50">
        <f t="shared" si="21"/>
        <v>0</v>
      </c>
    </row>
    <row r="217" spans="1:5" s="8" customFormat="1" ht="12.75" hidden="1">
      <c r="A217" s="32" t="s">
        <v>13</v>
      </c>
      <c r="B217" s="33">
        <v>1122919</v>
      </c>
      <c r="C217" s="34">
        <v>815256</v>
      </c>
      <c r="D217" s="28">
        <f t="shared" si="20"/>
        <v>0.7260149663510903</v>
      </c>
      <c r="E217" s="29">
        <f t="shared" si="21"/>
        <v>-307663</v>
      </c>
    </row>
    <row r="218" spans="1:5" s="8" customFormat="1" ht="13.5" hidden="1" thickBot="1">
      <c r="A218" s="35" t="s">
        <v>14</v>
      </c>
      <c r="B218" s="36">
        <v>1700000</v>
      </c>
      <c r="C218" s="37">
        <v>1700000</v>
      </c>
      <c r="D218" s="28">
        <f t="shared" si="20"/>
        <v>1</v>
      </c>
      <c r="E218" s="29">
        <f t="shared" si="21"/>
        <v>0</v>
      </c>
    </row>
    <row r="219" spans="1:5" s="8" customFormat="1" ht="12.75">
      <c r="A219" s="72"/>
      <c r="B219" s="72"/>
      <c r="C219" s="73"/>
      <c r="D219" s="74"/>
      <c r="E219" s="75"/>
    </row>
    <row r="220" spans="1:5" s="8" customFormat="1" ht="12.75">
      <c r="A220" s="72"/>
      <c r="B220" s="72"/>
      <c r="C220" s="73"/>
      <c r="D220" s="74"/>
      <c r="E220" s="75"/>
    </row>
    <row r="221" spans="1:5" s="8" customFormat="1" ht="16.5">
      <c r="A221" s="68" t="s">
        <v>175</v>
      </c>
      <c r="B221" s="72"/>
      <c r="C221" s="73"/>
      <c r="D221" s="74"/>
      <c r="E221" s="75"/>
    </row>
    <row r="222" spans="1:5" s="8" customFormat="1" ht="16.5">
      <c r="A222" s="68" t="s">
        <v>38</v>
      </c>
      <c r="B222" s="68" t="s">
        <v>176</v>
      </c>
      <c r="C222" s="73"/>
      <c r="D222" s="74"/>
      <c r="E222" s="75"/>
    </row>
    <row r="223" spans="1:5" s="8" customFormat="1" ht="9.75" customHeight="1" hidden="1">
      <c r="A223" s="31" t="s">
        <v>38</v>
      </c>
      <c r="B223" s="31"/>
      <c r="C223" s="38"/>
      <c r="D223" s="31"/>
      <c r="E223" s="39"/>
    </row>
    <row r="224" spans="1:5" s="8" customFormat="1" ht="14.25" customHeight="1" hidden="1">
      <c r="A224" s="18"/>
      <c r="B224" s="18"/>
      <c r="C224" s="76"/>
      <c r="D224" s="76"/>
      <c r="E224" s="76"/>
    </row>
    <row r="225" spans="3:5" s="8" customFormat="1" ht="12.75" hidden="1">
      <c r="C225" s="7"/>
      <c r="E225" s="2"/>
    </row>
    <row r="226" spans="3:5" s="8" customFormat="1" ht="12.75" hidden="1">
      <c r="C226" s="7"/>
      <c r="E226" s="2"/>
    </row>
    <row r="227" spans="3:5" s="8" customFormat="1" ht="12.75" hidden="1">
      <c r="C227" s="7"/>
      <c r="E227" s="2"/>
    </row>
    <row r="228" spans="3:5" s="8" customFormat="1" ht="12.75" hidden="1">
      <c r="C228" s="7"/>
      <c r="E228" s="2"/>
    </row>
    <row r="229" spans="3:5" s="8" customFormat="1" ht="12.75" hidden="1">
      <c r="C229" s="7"/>
      <c r="E229" s="2"/>
    </row>
    <row r="230" spans="3:5" s="8" customFormat="1" ht="12.75" hidden="1">
      <c r="C230" s="7"/>
      <c r="E230" s="2"/>
    </row>
    <row r="231" spans="3:5" s="8" customFormat="1" ht="12.75">
      <c r="C231" s="7"/>
      <c r="E231" s="2"/>
    </row>
    <row r="232" spans="3:5" s="8" customFormat="1" ht="12.75">
      <c r="C232" s="7"/>
      <c r="E232" s="2"/>
    </row>
    <row r="233" spans="3:5" s="8" customFormat="1" ht="12.75">
      <c r="C233" s="7"/>
      <c r="E233" s="2"/>
    </row>
  </sheetData>
  <mergeCells count="2">
    <mergeCell ref="C224:E224"/>
    <mergeCell ref="A1:E1"/>
  </mergeCells>
  <printOptions horizontalCentered="1" verticalCentered="1"/>
  <pageMargins left="0.7874015748031497" right="0.7874015748031497" top="0.7480314960629921" bottom="0.3937007874015748" header="0.11811023622047245" footer="0.11811023622047245"/>
  <pageSetup fitToHeight="0" fitToWidth="0" horizontalDpi="600" verticalDpi="600" orientation="landscape" paperSize="9" scale="76" r:id="rId1"/>
  <rowBreaks count="3" manualBreakCount="3">
    <brk id="42" max="4" man="1"/>
    <brk id="83" max="4" man="1"/>
    <brk id="12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LAMAER</cp:lastModifiedBy>
  <cp:lastPrinted>2011-11-11T13:49:39Z</cp:lastPrinted>
  <dcterms:created xsi:type="dcterms:W3CDTF">2001-03-21T05:21:19Z</dcterms:created>
  <dcterms:modified xsi:type="dcterms:W3CDTF">2011-11-11T13:49:40Z</dcterms:modified>
  <cp:category/>
  <cp:version/>
  <cp:contentType/>
  <cp:contentStatus/>
</cp:coreProperties>
</file>