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firstSheet="3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 " sheetId="11" r:id="rId11"/>
  </sheets>
  <definedNames>
    <definedName name="_xlnm.Print_Area" localSheetId="0">'Лист1'!$A$1:$E$127</definedName>
  </definedNames>
  <calcPr fullCalcOnLoad="1"/>
</workbook>
</file>

<file path=xl/sharedStrings.xml><?xml version="1.0" encoding="utf-8"?>
<sst xmlns="http://schemas.openxmlformats.org/spreadsheetml/2006/main" count="1096" uniqueCount="348">
  <si>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</si>
  <si>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</si>
  <si>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</si>
  <si>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</si>
  <si>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</si>
  <si>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</si>
  <si>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</si>
  <si>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</si>
  <si>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</si>
  <si>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</si>
  <si>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Земельный налог</t>
  </si>
  <si>
    <t>ИТОГО СОБСТВЕННЫХ ДОХОДОВ</t>
  </si>
  <si>
    <t>ОТ ГОС. ЦЕЛЕВЫХ БЮДЖЕТНЫХ ФОНДОВ</t>
  </si>
  <si>
    <t>Фонд борьбы с преступностью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</si>
  <si>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</si>
  <si>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</si>
  <si>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</si>
  <si>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</si>
  <si>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СОЦИАЛЬНАЯ ПОЛИТИКА</t>
  </si>
  <si>
    <t>ВСЕГО РАСХОДОВ</t>
  </si>
  <si>
    <t>НЕНАЛОГОВЫЕ ДОХОДЫ - всего</t>
  </si>
  <si>
    <t>АДМИНИСТРАТИВНЫЕ ПЛАТЕЖИ И СБОРЫ</t>
  </si>
  <si>
    <t>ШТРАФНЫЕ САНКЦИИ, ВОЗМЕЩЕНИЕ УЩЕРБА</t>
  </si>
  <si>
    <t>ДОХОДЫ ОТ ПРЕДПРИНИМАТЕЛЬСКОЙ И ИНОЙ, ПРИНОСЯЩЕЙ ДОХОД  ДЕЯТЕЛЬНОСТИ</t>
  </si>
  <si>
    <t>ОХРАНА ОКРУЖАЮЩЕЙ СРЕДЫ</t>
  </si>
  <si>
    <t xml:space="preserve">           капремонт    </t>
  </si>
  <si>
    <t>СУБВЕНЦИИ</t>
  </si>
  <si>
    <t>ТРАНСФЕРТ</t>
  </si>
  <si>
    <t>Поступления от продажи имущества,находящегося в муниципальной собственности</t>
  </si>
  <si>
    <t>Доходы от использования лесного фонда</t>
  </si>
  <si>
    <t>Прочие неналоговые доходы</t>
  </si>
  <si>
    <t>Доходы от продажи оборудования,транспортных средств и др,матер,ценностей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</si>
  <si>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</si>
  <si>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</si>
  <si>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</si>
  <si>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</si>
  <si>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>Бюджетная ссуда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</si>
  <si>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</si>
  <si>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</si>
  <si>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</si>
  <si>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</si>
  <si>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</si>
  <si>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</si>
  <si>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</si>
  <si>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</si>
  <si>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</si>
  <si>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</si>
  <si>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ДОХОДЫ ОТ ПРЕДПРИНИМАТЕЛЬСКОЙ И ИНОЙ ПРИНОСЯЩЕЙ ДОХОД ДЕЯТЕЛЬНОСТИ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</si>
  <si>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</si>
  <si>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</si>
  <si>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</si>
  <si>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</si>
  <si>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</si>
  <si>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</si>
  <si>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</si>
  <si>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</si>
  <si>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</si>
  <si>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</si>
  <si>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</si>
  <si>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</si>
  <si>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</si>
  <si>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ДРУГИЕ ВОПРОСЫ В ОБЛАСТИ НАЦИОНАЛЬНОЙ ЭКОНОМИКИ</t>
  </si>
  <si>
    <t xml:space="preserve">     Кадастр и мониторинг</t>
  </si>
  <si>
    <t xml:space="preserve">      Транспорт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</si>
  <si>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</si>
  <si>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</si>
  <si>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</si>
  <si>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</si>
  <si>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</si>
  <si>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</si>
  <si>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СУБВЕНЦИИ  БЮДЖЕТАМ  ПОСЕЛЕНИЙ  НА  ВЫПОЛНЕНИЕ  ПЕРЕДАВАЕМЫХ  ПОЛНОМОЧИЙ  СУБЪЕКТОВ  РОССИЙСКОЙ  ФЕДЕРАЦИИ</t>
  </si>
  <si>
    <t>Другие общегосударственные вопросы</t>
  </si>
  <si>
    <t>Другие общегосударственные  вопросы</t>
  </si>
  <si>
    <t>Другие вопросы в области национальной  экономики</t>
  </si>
  <si>
    <t>Мероприятия по землеустройству и землепользованию</t>
  </si>
  <si>
    <t>ПРОЧИЕ  СУБСИДИИ  БЮДЖЕТАМ ПОСЕЛЕНИЙ</t>
  </si>
  <si>
    <t>ПРОЧИЕ  СУБСИДИИ БЮДЖЕТАМ  ПОСЕЛЕНИЙ</t>
  </si>
  <si>
    <t>СУБСИДИИ БЮДЖЕТАМ ПОСЕЛЕНИЙ НА ОБЕСПЕЧЕНИЕ  ЖИЛЬЕМ  МОЛОДЫХ  СЕМЕЙ</t>
  </si>
  <si>
    <t>СУБСИДИИ  БЮДЖЕТАМ  ПОСЕЛЕНИЙ  НА  ОБЕСПЕЧЕНИЕ ЖИЛЬЕМ   МОЛОДЫХ  СЕМЕЙ</t>
  </si>
  <si>
    <t>СУБСИДИИ БЮДЖЕТАМ ПОСЕЛЕНИЙ НА ОБЕСПЕЧЕНИЕ ЖИЛЬЕМ  МОЛОДЫХ  СЕМЕЙ</t>
  </si>
  <si>
    <t>СУБСИДИИ  БЮДЖЕТАМ  ПОСЕЛЕНИЙ  НА  ОБЕСПЕЧЕНИЕ ЖИЛЬЕМ  МОЛОДЫХ СЕМЕЙ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</si>
  <si>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</si>
  <si>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</si>
  <si>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</si>
  <si>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</si>
  <si>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</si>
  <si>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</si>
  <si>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</si>
  <si>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</si>
  <si>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из  них: оценка  недвижимости, признание прав и регулирование отношений по госуд.и муниц. собственн.</t>
  </si>
  <si>
    <t>в  том  числе :Коммунальное хозяйство</t>
  </si>
  <si>
    <t>из  них : дотация на покрытие убытков  ЖКХ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</si>
  <si>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</si>
  <si>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</si>
  <si>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</si>
  <si>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</si>
  <si>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</si>
  <si>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из них: дотация на возмещение убытков ЖКХ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</si>
  <si>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</si>
  <si>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</si>
  <si>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</si>
  <si>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 : за счет средств республиканского бюджета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</si>
  <si>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</si>
  <si>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</si>
  <si>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СУБСИДИИ  БЮДЖЕТАМ ПОСЕЛЕНИЙ НА  ОБЕСПЕЧЕНИЕ  ЖИЛЬЕМ   МОЛОДЫХ  СЕМЕЙ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</si>
  <si>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</si>
  <si>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</si>
  <si>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</si>
  <si>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</si>
  <si>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>СУБВЕНЦИИ  БЮДЖЕТАМ  ПОСЕЛЕНИЙ  НА  ОБЕСПЕЧЕНИЕ  ЖИЛЫМИ ПОМЕЩЕНИЯМИ ДЕТЕЙ- СИРОТ, ДЕТЕЙ, ОСТАВШИХСЯ БЕЗ ПОПЕЧЕНИЯ РОДИТЕЛЕЙ, А ТАКЖЕ ДЕТЕЙ, НАХОДЯЩИХСЯ ПО ОПЕКОЙ ( ПОПЕЧИТЕЛЬСТВОМ), НЕ ИМЕЮЩИХ ЗАКРЕПЛЕННОГО ЖИЛОГО ПОМЕЩЕНИЯ</t>
  </si>
  <si>
    <t xml:space="preserve">ПРОЧИЕ  СУБСИДИИ  БЮДЖЕТАМ  ПОСЕЛЕНИЙ </t>
  </si>
  <si>
    <t>СУБСИДИИ  БЮДЖЕТАМ ПОСЕЛЕНИЙ НА  ОСУЩЕСТВЛЕНИЕ МЕРОПРИЯТИЙ ПО  ОБЕСПЕЧЕНИЮ  ЖИЛЬЕМ   ГРАЖДАН  РФ, ПРОЖИВАЮЩИХ  В СЕЛЬСКОЙ МЕСТНОСТИ</t>
  </si>
  <si>
    <t xml:space="preserve">                      за  счет  местного  бюджета</t>
  </si>
  <si>
    <t>ДОХОДЫ ОТ ОКАЗАНИЯ ПЛАТНЫХ УСЛУГ И КОМПЕНСАЦИИ ЗАТРАТ ГОСУДАРСТВА</t>
  </si>
  <si>
    <t>прочие  доходы от  оказания платных услуг  получателями средств бюджетов  поселений и компенсации затрат государства бюджетов поселений</t>
  </si>
  <si>
    <t>СУБСИДИИ НА ОБЕСПЕЧЕНИЕ ЖИЛЬЕМ  МОЛОДЫХ  СЕМЕЙ  И  МОЛОДЫХ  СПЕЦИАЛИСТОВ,ПРОЖИВАЮЩИХ И РАБОТАЮЩИХ В СЕЛЬСКОЙ МЕСТНОСТИ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</si>
  <si>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</si>
  <si>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ВОЗВРАТ ОСТАТКОВ СУБСИДИЙ И СУБВЕНЦИЙ ПРОШЛЫХ ЛЕТ</t>
  </si>
  <si>
    <t>возмещение потерь сельскохозяйственного производства, связанных с изъятием  сельскохозяйственных угодий, расположенных на территориях поселений</t>
  </si>
  <si>
    <t xml:space="preserve">            содержание  автомобильных  дорог  (респ.)</t>
  </si>
  <si>
    <t xml:space="preserve">            содержание  автомобильных  дорог  (посел.)</t>
  </si>
  <si>
    <t xml:space="preserve">            содержание  автомобильных  дорог (респ.)</t>
  </si>
  <si>
    <t xml:space="preserve">            содержание  автомобильных  дорог (посел.)</t>
  </si>
  <si>
    <t xml:space="preserve">            содержание автомобильных  дорог ( респ.)</t>
  </si>
  <si>
    <t xml:space="preserve">            содержание автомобильных  дорог ( посел.)</t>
  </si>
  <si>
    <t xml:space="preserve">            содержание автомобильных дорог ( респ.)</t>
  </si>
  <si>
    <t xml:space="preserve">            содержание автомобильных дорог ( посел.)</t>
  </si>
  <si>
    <t xml:space="preserve">           содержание автомобильных дорог (респ.)</t>
  </si>
  <si>
    <t xml:space="preserve">           содержание автомобильных дорог (посел.)</t>
  </si>
  <si>
    <t xml:space="preserve">            содержание автомобильных дорог (респ.)</t>
  </si>
  <si>
    <t xml:space="preserve">            содержание автомобильных дорог (посел.)</t>
  </si>
  <si>
    <t xml:space="preserve">            содержание автомобильных дорог  (респ.)</t>
  </si>
  <si>
    <t xml:space="preserve">            содержание автомобильных дорог  (посел.)</t>
  </si>
  <si>
    <t xml:space="preserve">           содержание автомобильных дорог ( посел.)</t>
  </si>
  <si>
    <t>СУБСИДИИ БЮДЖЕТАМ ПОСЕЛЕНИЙ НА ОБЕСПЕЧЕНИЕ  ЖИЛЬЕМ  МОЛОДЫХ  СЕМЕЙ   МОЛОДЫХ  СПЕЦИАЛИСТОВ, ПРОЖИВАЮЩИХ И РАБОТАЮЩИХ В СЕЛЬСКОЙ  МЕСТНОСТИ</t>
  </si>
  <si>
    <t>СУБСИДИИ НА ОБЕСПЕЧЕНИЕ  ЖИЛЬЕМ  МОЛОДЫХ СЕМЕЙ  И МОЛОДЫХ  СПЕЦИАЛИСТОВ, ПРОЖИВАЮЩИХ  И РАБОТАЮЩИХ В СЕЛЬСКОЙ МЕСТНОСТИ</t>
  </si>
  <si>
    <t>СУБСИДИИ НА ОСУЩЕСТВЛЕНИЕ  МЕРОПРИЯТИЙ ПО ОБЕСПЕЧЕНИЮ ЖИЛЬЕМ ГРАЖДАН РФ,ПРОЖИВАЮЩИХ  В СЕЛЬСКОЙ МЕСТНОСТИ</t>
  </si>
  <si>
    <t>СУБСИДИИ БЮДЖЕТАМ  ПОСЕЛЕНИЙ  НА ОСУЩЕСТВЛЕНИЕ МЕРОПРИЯТИЙ  ПО ОБЕСПЕЧЕНИЮ ЖИЛЬЕМ  ГРАЖДАН РФ,ПРОЖИВАЮЩИХ В СЕЛЬСКОЙ МЕСТНОСТИ</t>
  </si>
  <si>
    <t>в  том  числе :Жилищное хозяйство</t>
  </si>
  <si>
    <t>расходы на обеспечение малоимущих граждан</t>
  </si>
  <si>
    <t xml:space="preserve">           организация и содержание  мест  захоронения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</si>
  <si>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</si>
  <si>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</si>
  <si>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</si>
  <si>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</si>
  <si>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Защита населения и территории от последствий  чрезвычайных ситуаций природного и техногенного  характера, гражданская оборона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</si>
  <si>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</si>
  <si>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</si>
  <si>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</si>
  <si>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СОЦИАЛЬНАЯ   ПОЛИТИКА</t>
  </si>
  <si>
    <t>ПРОЧИЕ МЕЖБЮДЖЕТНЫЕ ТРАНСФЕРТЫ,ПЕРЕДАВАЕМЫЕ БЮДЖЕТАМ ПОСЕЛЕНИЙ</t>
  </si>
  <si>
    <t>ВОЗВРАТ  ОСТАТКОВ СУБСИДИЙ И СУБВЕНЦИЙ ПРОШЛЫХ ЛЕТ</t>
  </si>
  <si>
    <t>в т.ч. оценка недвижимости, признание прав и регулирование отношений по госуд.и муниц. собств.</t>
  </si>
  <si>
    <t xml:space="preserve">           на расходы  по обесп.жильем малоимущ.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</si>
  <si>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</si>
  <si>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</si>
  <si>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 xml:space="preserve">        реализ.дополн. меропр.,направл.на снижение напряжен.на рынке труда</t>
  </si>
  <si>
    <t>СУБВЕНЦИИ БЮДЖЕТАМ ПОСЕЛЕНИЙ НА ВЫПОЛНЕНИЕ ПЕРЕДАВАЕМЫХ ПОЛНОМОЧИЙ СУБЪЕКТОВ  РОССИЙСКОЙ  ФЕДЕРАЦИИ</t>
  </si>
  <si>
    <t>Резервные фонды</t>
  </si>
  <si>
    <t xml:space="preserve">В том числе:Содержание аварийно-спасательного  звена 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</si>
  <si>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</si>
  <si>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</si>
  <si>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</si>
  <si>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</si>
  <si>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</si>
  <si>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ПОСЕЛЕНИЙ НА КОМПЛЕКТОВАНИЕ  КНИЖНЫХ ФОНДОВ БИБЛИОТЕК МУНИЦИПАЛЬНЫХ ОБРАЗОВАНИЙ</t>
  </si>
  <si>
    <t>МЕЖБЮДЖЕТНЫЕ ТРАНСФЕРТЫ,ПЕРЕДАВАЕМЫЕ БЮДЖЕТАМ ПОСЕЛЕНИЙ  ДЛЯ КОМПЕНСАЦИИ  ДОПОЛНИТЕЛЬНЫХ РАСХОДОВ, ВОЗНИКШИХ В РЕЗУЛЬТАТЕ РЕШЕНИЙ, ПРИНЯТЫХ ОРГАНАМИ ВЛАСТИ ДРУГОГО УРОВНЯ</t>
  </si>
  <si>
    <t>Оказание  материальной  помощи</t>
  </si>
  <si>
    <t>СУБСИДИИ НА ОСУЩЕСТВЛЕНИЕ КАПИТАЛЬНОГО РЕМОНТА ОБЪЕКТОВ СОЦИАЛЬНО-КУЛЬТУРНОЙ СФЕРЫ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</si>
  <si>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</si>
  <si>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в том числе: за счет республ.бюдж.</t>
  </si>
  <si>
    <t>Мероприятия по капитальному ремонту гидротехнических сооружений</t>
  </si>
  <si>
    <t>в том числе: за счет федерального бюджета</t>
  </si>
  <si>
    <t xml:space="preserve">                     за счет республиканского бюджета</t>
  </si>
  <si>
    <t xml:space="preserve">                     за  счет  местного бюджета</t>
  </si>
  <si>
    <t>Водные ресурсы</t>
  </si>
  <si>
    <t>из них: мероприятия в области коммунального хозяйства</t>
  </si>
  <si>
    <t xml:space="preserve">         проектные работы по очистным сооружениям</t>
  </si>
  <si>
    <t>ИТОГО  БЕЗВОЗМЕЗДНЫХ ПОСТУПЛЕНИЙ</t>
  </si>
  <si>
    <t xml:space="preserve">      Водные ресурсы</t>
  </si>
  <si>
    <t>Возмещение потерь с/х пр-ва, связанных с изъятием  с/х угодий</t>
  </si>
  <si>
    <t>невыясненные поступления</t>
  </si>
  <si>
    <t>субсидии на обеспечение  жильем молодых семей ( по Указу Президента № 51)</t>
  </si>
  <si>
    <t>СУБСИДИИ НА ОСУЩЕСТВЛЕНИЕ МЕРОПРИЯТИЙ ПО ОБЕСПЕЧЕНИЮ ЖИЛЬЕМ ГРАЖДАН РФ, ПРОЖИВАЮЩИХ  В СЕЛЬСКОЙ МЕСТНОСТИ</t>
  </si>
  <si>
    <t xml:space="preserve">ПРОЧИЕ  СУБСИДИИ БЮДЖЕТАМ  ПОСЕЛЕНИЙ  </t>
  </si>
  <si>
    <t>расходы по осуществлению капитального ремонта объектов социально-культурной сферы</t>
  </si>
  <si>
    <t>в том числе респ. бюджет</t>
  </si>
  <si>
    <t>местн. бюджет</t>
  </si>
  <si>
    <t>в т. ч. на разработку проекта  реконстр. плотины (респ.)</t>
  </si>
  <si>
    <t>в том числе за счет средств респ. бюд.</t>
  </si>
  <si>
    <t>осуществление первичного воинского учета на территориях, где отсутствуют военные комиссариаты (фед.)</t>
  </si>
  <si>
    <t>комплектование книжных фондов библиотек (фед.)</t>
  </si>
  <si>
    <t>возмещение потерь с/х пр-ва, связанных с изъятием  с/х угодий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</si>
  <si>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</si>
  <si>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</si>
  <si>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            субв.по осущ.полном. по вед.учета граждан (респ.)</t>
  </si>
  <si>
    <t xml:space="preserve">прочие  неналоговые  доходы  бюджетов  поселений  </t>
  </si>
  <si>
    <t>Обеспечение  жилыми  помещениями 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 (респ.)</t>
  </si>
  <si>
    <t xml:space="preserve">            субв.по осущ.полном. по вед.учета граждан (респ.),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</si>
  <si>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</si>
  <si>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</si>
  <si>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</si>
  <si>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</si>
  <si>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земельный налог</t>
  </si>
  <si>
    <t>СУБСИДИИ</t>
  </si>
  <si>
    <t>в том числе</t>
  </si>
  <si>
    <t>из них</t>
  </si>
  <si>
    <t>СУБВЕНЦИИ  БЮДЖЕТАМ  ПОСЕЛЕНИЙ  НА  ОБЕСПЕЧЕНИЕ 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</si>
  <si>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ИНЫЕ МЕЖБЮДЖЕТНЫЕ ТРАНСФЕРТЫ</t>
  </si>
  <si>
    <t>районный бюджет</t>
  </si>
  <si>
    <t xml:space="preserve">                     за счет район. бюдж.</t>
  </si>
  <si>
    <t>ремонт клуба (район. ср-ва)</t>
  </si>
  <si>
    <t>Уточнен-ный план на 2011 год</t>
  </si>
  <si>
    <t>% исполне-ния к  годовому плану  на 2011 г.</t>
  </si>
  <si>
    <t>Отклонение от годового плана 2011 г ( +, - )</t>
  </si>
  <si>
    <t>Уточненный план на 2011 год</t>
  </si>
  <si>
    <t>% исполнения к  годовому плану 2011 г.</t>
  </si>
  <si>
    <t>Отклонение от годового  плана 2011 г    ( +, - )</t>
  </si>
  <si>
    <t>% исполнения к  годовому  плану 2011 г.</t>
  </si>
  <si>
    <t>Отклонение от годового  плана  2011 г.( +, - )</t>
  </si>
  <si>
    <t>Отклонение от годового  плана 2011 г ( +, - )</t>
  </si>
  <si>
    <t>% исполнения к  годовому плану  2011 г.</t>
  </si>
  <si>
    <t>Отклонение от годового плана  2011 г. ( +, - )</t>
  </si>
  <si>
    <t>% исполнения к годовому  плану  2011 г.</t>
  </si>
  <si>
    <t>Отклонение от годового  плана  2011 г  ( +, - )</t>
  </si>
  <si>
    <t>% исполнения к  годовому  плану  2011 г.</t>
  </si>
  <si>
    <t>Отклонение от  годового  плана   2011 г ( +, - )</t>
  </si>
  <si>
    <t>Отклонение от годового  плана  2011 г     ( +, - )</t>
  </si>
  <si>
    <t>Отклонение от  годового  плана  2011 г ( +, - )</t>
  </si>
  <si>
    <t>Уточненный план на 2011  год</t>
  </si>
  <si>
    <t>Отклонение от годового  плана  2011 г ( +, - )</t>
  </si>
  <si>
    <t>возврат остатков субсид. прошл. лет из бюджетов поселений</t>
  </si>
  <si>
    <t>ДОТАЦИИ БЮДЖЕТАМ ПОСЕЛЕНИЙ НА ПОДДЕРЖКУ МЕР ПО ОБЕСЕЧЕНИЮ СБАЛАНСИРОВАННОСТИ БЮДЖЕТОВ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</si>
  <si>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</si>
  <si>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</si>
  <si>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</si>
  <si>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</si>
  <si>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в том числе: заработная плата </t>
  </si>
  <si>
    <t xml:space="preserve"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</t>
  </si>
  <si>
    <t>ФИЗИЧЕСКАЯ КУЛЬТУРА И СПОРТ</t>
  </si>
  <si>
    <t xml:space="preserve">    физическая культура и спорт  </t>
  </si>
  <si>
    <t>СУБСИДИИ БЮДЖЕТАМ ПОСЕЛЕНИЙ НА СУЩЕСТВЛЕНИЕ МЕРОПРИЯТИЙ ПО ОБЕСПЕЧЕНИЮ ЖИЛЬЕМ ГРАЖДАН РФ, ПРОЖИВАЮЩИХ В СЕЛЬСКОЙ МЕСТНОСТИ</t>
  </si>
  <si>
    <t>доходы от реализации имущества</t>
  </si>
  <si>
    <t>СУБВЕНЦИИ БЮДЖЕТАМ ПОСЕЛЕНИЙ НА 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</si>
  <si>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невыясненные поступления, зачисляемые в бюджеты поселений</t>
  </si>
  <si>
    <t>СУБВЕНЦИИ  БЮДЖЕТАМ  ПОСЕЛЕНИЙ  НА  ОБЕСПЕЧЕНИЕ  ЖИЛЫМИ ПОМЕЩЕНИЯМИ ДЕТЕЙ- СИРОТ, ДЕТЕЙ, ОСТАВШИХСЯ БЕЗ ПОПЕЧЕНИЯ РОДИТЕЛЕЙ, А ТАКЖЕ ДЕТЕЙ, НАХОДЯЩИХСЯ ПО ОПЕКОЙ (ПОПЕЧИТЕЛЬСТВОМ), НЕ ИМЕЮЩИХ ЗАКРЕПЛЕННОГО ЖИЛОГО ПОМЕЩЕНИЯ</t>
  </si>
  <si>
    <t>Социальное обеспечение населения</t>
  </si>
  <si>
    <t>РЦП "Социальное развитие села в Чувашской Республике до 2012 года"</t>
  </si>
  <si>
    <t>социальное обеспечение населения</t>
  </si>
  <si>
    <t>Обеспеч. жильем молодых семей и молодых специалистов, прож. и работ. в сельской местности (фед. бюдж.)</t>
  </si>
  <si>
    <t>Субсидии на осуществление мероприятий по обеспечению жильем граждан РФ, проживающих в сельской местности</t>
  </si>
  <si>
    <t xml:space="preserve">Обеспеч. жильем молодых семей и молодых специалистов, прож. и работ. в сельской местности </t>
  </si>
  <si>
    <t xml:space="preserve">Обеспечение жильем молодых семей в рамках ФЦП "Жилище" на 2011-2015 годы </t>
  </si>
  <si>
    <t>субсидии на обеспечение  жильем молодых  семей и молодых специалистов, прожив.и работ. в сель.местности</t>
  </si>
  <si>
    <t xml:space="preserve">Обеспечение  жилыми  помещениями 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 </t>
  </si>
  <si>
    <t>Обеспечение жильем молодых семей в рамках ФЦП "Жилище" на 2011-2015 годы</t>
  </si>
  <si>
    <t>меропр. в области  коммунального хозяйства</t>
  </si>
  <si>
    <t xml:space="preserve">субсидии на обеспеч.жильем  молодых  семей и  молодых  специалистов, проживающих и работающих в  сельской  местности </t>
  </si>
  <si>
    <t>обеспечение жильем молодых семей в рамках ФЦП "Жилище" на 2011-2015 годы</t>
  </si>
  <si>
    <t>в том числе: фед. бюдж.</t>
  </si>
  <si>
    <t xml:space="preserve">                    респ бюдж</t>
  </si>
  <si>
    <t xml:space="preserve">                    местн бюдж </t>
  </si>
  <si>
    <t xml:space="preserve">субсидии на обеспечение жильем молодых семей и специалистов, проживающих и работающих в сельской местности </t>
  </si>
  <si>
    <t xml:space="preserve">                     Обеспечение пожарной безопасности</t>
  </si>
  <si>
    <t xml:space="preserve">           расходы на переселение граждан  из ветхого жилья по РЦП "Переселение гражд. из ветх. и авар. жилфонда, расп. на терр. ЧР" на 2008-2011 г.г.</t>
  </si>
  <si>
    <t xml:space="preserve">Пособия по социальной помощи населению </t>
  </si>
  <si>
    <t>Обеспечение пожарной безопасности</t>
  </si>
  <si>
    <t xml:space="preserve">             содержание автомобильных дорог и инженерных  сооружений  на них (посел.)</t>
  </si>
  <si>
    <t>субсидии на капремонт объектов соцкультсферы</t>
  </si>
  <si>
    <t>втом числе субсидии на осуществление капремонта объектов соц-культсферы</t>
  </si>
  <si>
    <t xml:space="preserve"> администрации Козловского района</t>
  </si>
  <si>
    <t>Начальник финансового отдела</t>
  </si>
  <si>
    <t>А. И. Чернова</t>
  </si>
  <si>
    <t>ОБЕСПЕЧЕНИЕ  ЖИЛЫМИ ПОМЕЩЕНИЯМИ ДЕТЕЙ- СИРОТ, ДЕТЕЙ, ОСТАВШИХСЯ БЕЗ ПОПЕЧЕНИЯ РОДИТЕЛЕЙ, А ТАКЖЕ ДЕТЕЙ, НАХОДЯЩИХСЯ ПО ОПЕКОЙ ( ПОПЕЧИТЕЛЬСТВОМ), НЕ ИМЕЮЩИХ ЗАКРЕПЛЕННОГО ЖИЛОГО ПОМЕЩЕНИЯ</t>
  </si>
  <si>
    <t>ФЦП "Социальное развитие села до 2013 года"</t>
  </si>
  <si>
    <t>РЦП "Социальное развитие села в Чувашской Республике до 2013 года"</t>
  </si>
  <si>
    <t>Обслуживание государственного долга</t>
  </si>
  <si>
    <t>в т.ч.обслуж.внутренниго долга</t>
  </si>
  <si>
    <t>прочие неналоговые доходы</t>
  </si>
  <si>
    <t>СУБСИДИИ БЮДЖЕТАМ ПОСЕЛЕНИЙ НА РЕАЛИЗАЦИЮ ФЕДЕРАЛЬНЫХ ЦЕЛЕВЫХ ПРОГРАММ</t>
  </si>
  <si>
    <t xml:space="preserve">СУБСИДИИ БЮДЖЕТАМ ПОСЕЛЕНИЙ НА РЕАЛИЗАЦИЮ ФЕДЕРАЛЬНЫХ ЦЕЛЕВЫХ ПРОГРАМ </t>
  </si>
  <si>
    <t xml:space="preserve">СУБСИДИИ БЮДЖЕТАМ ПОСЕЛЕНИЙ НА  РЕАЛИЗАЦИЮ ФЕДЕРАЛЬНЫХ ЦЕЛЕВЫХ ПРОГРАММ </t>
  </si>
  <si>
    <t>в том числе Коммунальное хозяйство</t>
  </si>
  <si>
    <t>СУБСИДИИ  БЮДЖЕТАМ  ПОСЕЛЕНИЙ  НА РЕАЛЛИЗАЦИЮ ФЕДЕРАЛЬНЫХ ЦЕЛЕВЫХ ПРОГРАММ</t>
  </si>
  <si>
    <t>Проведение выборов в представительные органы самоуправления</t>
  </si>
  <si>
    <t>СУБСИДИИ  БЮДЖЕТАМ ПОСЕЛЕНИЙ НА ОСУЩЕСТВЛЕНИЕ ФЕДЕРАЛЬНЫХ ЦЕЛЕВЫХ ПРОГРАММ</t>
  </si>
  <si>
    <t xml:space="preserve">ПЕРЕЧИСЛЕНИЯ ИЗ БЮДЖЕТОВ ПОСЕЛЕНИЙ ДЛЯ ОСУЩЕСТВЛЕНИЯ ВОЗВРАТА ИЗЛИШНЕ УПЛАЧЕННЫХ НАЛОГОВ </t>
  </si>
  <si>
    <t>Субсидии бюджетам поселений на реализацию федеральных целевых программ</t>
  </si>
  <si>
    <t>в том числе мероприятия в области коммунального хозяйства</t>
  </si>
  <si>
    <t>из них -меропр. в области  коммунального хозяйства</t>
  </si>
  <si>
    <t>СУБСИДИИ  БЮДЖЕТАМ ПОСЕЛЕНИЙ НА  РЕАЛИЗАЦИЮ ФЕДЕРАЛЬНЫХ ЦЕЛЕВЫХ ПРОГРАММ</t>
  </si>
  <si>
    <t>Анализ  исполнения бюджета Андреево-Базарского сельского поселения за ноябрь 2011 года</t>
  </si>
  <si>
    <t>Фактическое исполнение за ноябрь  2011 года</t>
  </si>
  <si>
    <t>Анализ исполнения бюджета Аттиковского сельского поселения за ноябрь 2011 года</t>
  </si>
  <si>
    <t>Анализ исполнения бюджета  Байгуловского сельского поселения за ноябрь 2011 года</t>
  </si>
  <si>
    <t>Анализ исполнения бюджета  Еметкинского сельского поселения за ноябрь 2011 года</t>
  </si>
  <si>
    <t>Анализ исполнения бюджета  Карамышевского сельского поселения за ноябрь 2011 года</t>
  </si>
  <si>
    <t>Фактическое исполнение за ноябрь 2011 года</t>
  </si>
  <si>
    <t>Анализ исполнения бюджета  Карачевского сельского поселения за ноябрь 2011 года</t>
  </si>
  <si>
    <t>Фактическое исполнение заноябрь 2011 года</t>
  </si>
  <si>
    <t xml:space="preserve">          прочие мероприятия по благоустройству</t>
  </si>
  <si>
    <t>Анализ исполнения бюджета  Козловского  городского  поселения  за  ноябрь  2011  года</t>
  </si>
  <si>
    <t>Анализ исполнения бюджета  Солдыбаевского сельского поселения за ноябрь 2011 года</t>
  </si>
  <si>
    <t>Анализ исполнения бюджета  Тюрлеминского сельского поселения за ноябрь 2011 года</t>
  </si>
  <si>
    <t>Анализ исполнения бюджета  Янгильдинского сельского поселения за ноябрь  2011 года</t>
  </si>
  <si>
    <t>Фактическое исполнение на 01.12.2011</t>
  </si>
  <si>
    <t>доходы от  реализации имущества</t>
  </si>
  <si>
    <t>доходы от  продажи  земельных участков, государственная собственность  на  которые не разграничена и которые  расположены в границах  поселений</t>
  </si>
  <si>
    <t>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</si>
  <si>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осуществление капитального ремонта объектов социально-культурной сферы (Андреево-Базарский СДК)</t>
  </si>
  <si>
    <t>субсидии на организацию экономического соревнования</t>
  </si>
  <si>
    <t>ВОЗВРАТ ОСТАТКОВ СУБСИДИЙ, СУБВЕНЦИЙ И ИНЫХ МЕЖБЮДЖЕТНЫХ ТРАНСФЕРТОВ</t>
  </si>
  <si>
    <t xml:space="preserve">            расходы по осуществлению полномочий по ведению учета граждан, нуждающихся в жилых помещениях  за счет субвенций бюджетам поселений (респ.)</t>
  </si>
  <si>
    <t>Обеспечение проведения выборов и референдумов</t>
  </si>
  <si>
    <t xml:space="preserve">в т.ч:   содержание аварийно-спасательного  звена </t>
  </si>
  <si>
    <t xml:space="preserve">             из них: заработная плата </t>
  </si>
  <si>
    <t xml:space="preserve">             обеспечение противопожарной деятельности</t>
  </si>
  <si>
    <t xml:space="preserve">             прочие мероприятия </t>
  </si>
  <si>
    <t>Жилищное хозяйство</t>
  </si>
  <si>
    <t>межбюджетные трансферты району на переселение граждан</t>
  </si>
  <si>
    <t>Коммунальное хозяйство</t>
  </si>
  <si>
    <t>в т.ч. из районного бюджета</t>
  </si>
  <si>
    <t xml:space="preserve">межбюджетные трансферты району </t>
  </si>
  <si>
    <t xml:space="preserve">         мероприятия в области  коммунального  хозяйства</t>
  </si>
  <si>
    <t>в т.ч. по итогам экономических соревнований (респ. ср-ва)</t>
  </si>
  <si>
    <t>Благоустройство</t>
  </si>
  <si>
    <t xml:space="preserve">            реализация мероприятий по занятости населения</t>
  </si>
  <si>
    <t>КУЛЬТУРА, КИНЕМАТОГРАФИЯ</t>
  </si>
  <si>
    <t xml:space="preserve">капитальный ремонт объектов социально-культурной сферы </t>
  </si>
  <si>
    <t>из них: капитальный ремонт А-Базарского СДК (респ. средства)</t>
  </si>
  <si>
    <t xml:space="preserve">             обеспечение жильем  молодых семей и молодых специалистов, проживающих и работающих в сельской местности в рамках ФЦП "Социальное развитие села" </t>
  </si>
  <si>
    <t>в том числе:  фед. ср-ва</t>
  </si>
  <si>
    <t xml:space="preserve">              улучшение жилищных условий граждан, проживающих в сельской местности в рамках ФЦП "Социальное развитие села"</t>
  </si>
  <si>
    <t xml:space="preserve">             обеспечение жильем  молодых семей и молодых специалистов, проживающих и работающих в сельской местности в рамках РЦП "Социальное развитие села" </t>
  </si>
  <si>
    <t>в том числе:  респ. ср-ва</t>
  </si>
  <si>
    <t xml:space="preserve">              улучшение жилищных условий граждан, проживающих в сельской местности в рамках РЦП "Социальное развитие села"</t>
  </si>
  <si>
    <t xml:space="preserve">               обеспечение жильем молодых семей в рамках ФЦП "Жилище"</t>
  </si>
  <si>
    <t xml:space="preserve">                     фед. ср-ва</t>
  </si>
  <si>
    <t xml:space="preserve">                     ср-ва поселений</t>
  </si>
  <si>
    <t xml:space="preserve">               другие виды социальной помощи</t>
  </si>
  <si>
    <t>Охрана семьи и детства</t>
  </si>
  <si>
    <t xml:space="preserve">               обеспечение жилыми помещениями детей-сирот</t>
  </si>
  <si>
    <t>ОБСЛУЖИВАНИЕ ГОСУДАРСТВЕННОГО И МУНИЦИПАЛЬНОГО ДОЛГА</t>
  </si>
  <si>
    <t>Процентные платежи по муниципальному долгу</t>
  </si>
  <si>
    <t>Профицит, дефицит (-)</t>
  </si>
  <si>
    <t>администрации Козловского района</t>
  </si>
  <si>
    <t>А.И. Чернова</t>
  </si>
  <si>
    <t>Анализ   исполнения   бюджетов   поселений   за  ноябрь  2011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</si>
</sst>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24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9"/>
      <color indexed="18"/>
      <name val="Arial Cyr"/>
      <family val="0"/>
    </font>
    <font>
      <b/>
      <i/>
      <sz val="14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i/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41" fontId="0" fillId="0" borderId="0" xfId="19" applyFill="1" applyAlignment="1">
      <alignment horizontal="right"/>
    </xf>
    <xf numFmtId="41" fontId="0" fillId="0" borderId="0" xfId="19" applyFill="1" applyAlignment="1">
      <alignment horizontal="right" wrapText="1"/>
    </xf>
    <xf numFmtId="41" fontId="0" fillId="0" borderId="0" xfId="19" applyFill="1" applyAlignment="1">
      <alignment horizontal="center"/>
    </xf>
    <xf numFmtId="0" fontId="0" fillId="0" borderId="0" xfId="0" applyFill="1" applyAlignment="1">
      <alignment/>
    </xf>
    <xf numFmtId="41" fontId="0" fillId="0" borderId="0" xfId="19" applyFill="1" applyAlignment="1">
      <alignment/>
    </xf>
    <xf numFmtId="41" fontId="0" fillId="0" borderId="0" xfId="19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" xfId="19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41" fontId="0" fillId="0" borderId="1" xfId="19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1" fontId="0" fillId="0" borderId="3" xfId="19" applyNumberFormat="1" applyFill="1" applyBorder="1" applyAlignment="1">
      <alignment horizontal="center" wrapText="1"/>
    </xf>
    <xf numFmtId="41" fontId="0" fillId="0" borderId="3" xfId="19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41" fontId="6" fillId="0" borderId="0" xfId="19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" xfId="0" applyNumberFormat="1" applyFill="1" applyBorder="1" applyAlignment="1">
      <alignment horizontal="right" wrapText="1"/>
    </xf>
    <xf numFmtId="2" fontId="0" fillId="0" borderId="1" xfId="0" applyNumberFormat="1" applyFill="1" applyBorder="1" applyAlignment="1">
      <alignment wrapText="1"/>
    </xf>
    <xf numFmtId="2" fontId="0" fillId="0" borderId="1" xfId="17" applyNumberFormat="1" applyFill="1" applyBorder="1" applyAlignment="1">
      <alignment wrapText="1"/>
    </xf>
    <xf numFmtId="2" fontId="0" fillId="0" borderId="1" xfId="19" applyNumberFormat="1" applyFill="1" applyBorder="1" applyAlignment="1">
      <alignment horizontal="right" wrapText="1"/>
    </xf>
    <xf numFmtId="2" fontId="0" fillId="0" borderId="1" xfId="19" applyNumberFormat="1" applyFill="1" applyBorder="1" applyAlignment="1">
      <alignment wrapText="1"/>
    </xf>
    <xf numFmtId="1" fontId="0" fillId="0" borderId="1" xfId="0" applyNumberForma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41" fontId="5" fillId="0" borderId="5" xfId="19" applyFont="1" applyFill="1" applyBorder="1" applyAlignment="1">
      <alignment horizontal="center" vertical="center" wrapText="1"/>
    </xf>
    <xf numFmtId="2" fontId="0" fillId="0" borderId="1" xfId="19" applyNumberFormat="1" applyFont="1" applyFill="1" applyBorder="1" applyAlignment="1">
      <alignment horizontal="right" wrapText="1"/>
    </xf>
    <xf numFmtId="1" fontId="0" fillId="0" borderId="6" xfId="19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41" fontId="5" fillId="0" borderId="8" xfId="19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19" applyFont="1" applyFill="1" applyAlignment="1">
      <alignment/>
    </xf>
    <xf numFmtId="2" fontId="10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  <xf numFmtId="2" fontId="10" fillId="0" borderId="3" xfId="19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41" fontId="10" fillId="0" borderId="0" xfId="19" applyFont="1" applyFill="1" applyAlignment="1">
      <alignment wrapText="1"/>
    </xf>
    <xf numFmtId="41" fontId="10" fillId="0" borderId="0" xfId="19" applyFont="1" applyFill="1" applyAlignment="1">
      <alignment horizontal="right" wrapText="1"/>
    </xf>
    <xf numFmtId="0" fontId="0" fillId="0" borderId="2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0" fillId="0" borderId="3" xfId="19" applyNumberForma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2" fontId="2" fillId="0" borderId="1" xfId="19" applyNumberFormat="1" applyFont="1" applyFill="1" applyBorder="1" applyAlignment="1">
      <alignment wrapText="1"/>
    </xf>
    <xf numFmtId="41" fontId="0" fillId="0" borderId="0" xfId="19" applyFill="1" applyAlignment="1">
      <alignment/>
    </xf>
    <xf numFmtId="1" fontId="0" fillId="0" borderId="1" xfId="19" applyNumberFormat="1" applyFont="1" applyFill="1" applyBorder="1" applyAlignment="1">
      <alignment horizontal="center" wrapText="1"/>
    </xf>
    <xf numFmtId="1" fontId="0" fillId="0" borderId="3" xfId="19" applyNumberFormat="1" applyFill="1" applyBorder="1" applyAlignment="1">
      <alignment horizontal="center" wrapText="1"/>
    </xf>
    <xf numFmtId="41" fontId="0" fillId="0" borderId="1" xfId="19" applyFill="1" applyBorder="1" applyAlignment="1">
      <alignment wrapText="1"/>
    </xf>
    <xf numFmtId="41" fontId="0" fillId="0" borderId="3" xfId="19" applyFill="1" applyBorder="1" applyAlignment="1">
      <alignment horizontal="right" wrapText="1"/>
    </xf>
    <xf numFmtId="2" fontId="0" fillId="0" borderId="1" xfId="17" applyNumberFormat="1" applyFill="1" applyBorder="1" applyAlignment="1">
      <alignment wrapText="1"/>
    </xf>
    <xf numFmtId="2" fontId="0" fillId="0" borderId="3" xfId="19" applyNumberFormat="1" applyFill="1" applyBorder="1" applyAlignment="1">
      <alignment horizontal="right" wrapText="1"/>
    </xf>
    <xf numFmtId="2" fontId="0" fillId="0" borderId="1" xfId="19" applyNumberFormat="1" applyFill="1" applyBorder="1" applyAlignment="1">
      <alignment horizontal="right" wrapText="1"/>
    </xf>
    <xf numFmtId="41" fontId="0" fillId="0" borderId="0" xfId="19" applyFill="1" applyAlignment="1">
      <alignment wrapText="1"/>
    </xf>
    <xf numFmtId="41" fontId="0" fillId="0" borderId="0" xfId="19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1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19" applyNumberFormat="1" applyFont="1" applyFill="1" applyAlignment="1">
      <alignment horizontal="right" wrapText="1"/>
    </xf>
    <xf numFmtId="0" fontId="0" fillId="0" borderId="2" xfId="0" applyFont="1" applyFill="1" applyBorder="1" applyAlignment="1">
      <alignment horizontal="center" vertical="center" wrapText="1"/>
    </xf>
    <xf numFmtId="1" fontId="0" fillId="0" borderId="1" xfId="19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0" fillId="0" borderId="3" xfId="19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" xfId="19" applyFont="1" applyFill="1" applyBorder="1" applyAlignment="1">
      <alignment wrapText="1"/>
    </xf>
    <xf numFmtId="41" fontId="0" fillId="0" borderId="3" xfId="19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2" xfId="0" applyFont="1" applyFill="1" applyBorder="1" applyAlignment="1">
      <alignment wrapText="1"/>
    </xf>
    <xf numFmtId="41" fontId="4" fillId="0" borderId="1" xfId="19" applyFont="1" applyFill="1" applyBorder="1" applyAlignment="1">
      <alignment horizontal="right" wrapText="1"/>
    </xf>
    <xf numFmtId="2" fontId="4" fillId="0" borderId="1" xfId="17" applyNumberFormat="1" applyFont="1" applyFill="1" applyBorder="1" applyAlignment="1">
      <alignment wrapText="1"/>
    </xf>
    <xf numFmtId="165" fontId="4" fillId="0" borderId="3" xfId="19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right" wrapText="1"/>
    </xf>
    <xf numFmtId="2" fontId="0" fillId="0" borderId="1" xfId="17" applyNumberFormat="1" applyFont="1" applyFill="1" applyBorder="1" applyAlignment="1">
      <alignment wrapText="1"/>
    </xf>
    <xf numFmtId="2" fontId="0" fillId="0" borderId="3" xfId="19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wrapText="1"/>
    </xf>
    <xf numFmtId="2" fontId="4" fillId="0" borderId="3" xfId="19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1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12" xfId="19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2" fontId="0" fillId="0" borderId="12" xfId="17" applyNumberFormat="1" applyFill="1" applyBorder="1" applyAlignment="1">
      <alignment wrapText="1"/>
    </xf>
    <xf numFmtId="2" fontId="0" fillId="0" borderId="13" xfId="19" applyNumberFormat="1" applyFill="1" applyBorder="1" applyAlignment="1">
      <alignment horizontal="right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2" fontId="0" fillId="0" borderId="15" xfId="19" applyNumberFormat="1" applyFont="1" applyFill="1" applyBorder="1" applyAlignment="1">
      <alignment horizontal="right" wrapText="1"/>
    </xf>
    <xf numFmtId="2" fontId="0" fillId="0" borderId="6" xfId="17" applyNumberFormat="1" applyFont="1" applyFill="1" applyBorder="1" applyAlignment="1">
      <alignment wrapText="1"/>
    </xf>
    <xf numFmtId="2" fontId="0" fillId="0" borderId="16" xfId="19" applyNumberFormat="1" applyFont="1" applyFill="1" applyBorder="1" applyAlignment="1">
      <alignment horizontal="right" wrapText="1"/>
    </xf>
    <xf numFmtId="2" fontId="0" fillId="0" borderId="12" xfId="17" applyNumberFormat="1" applyFont="1" applyFill="1" applyBorder="1" applyAlignment="1">
      <alignment wrapText="1"/>
    </xf>
    <xf numFmtId="2" fontId="0" fillId="0" borderId="13" xfId="19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1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19" applyNumberFormat="1" applyFont="1" applyFill="1" applyAlignment="1">
      <alignment horizontal="right" wrapText="1"/>
    </xf>
    <xf numFmtId="2" fontId="0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wrapText="1"/>
    </xf>
    <xf numFmtId="2" fontId="11" fillId="0" borderId="1" xfId="19" applyNumberFormat="1" applyFont="1" applyFill="1" applyBorder="1" applyAlignment="1">
      <alignment horizontal="right" wrapText="1"/>
    </xf>
    <xf numFmtId="0" fontId="0" fillId="0" borderId="17" xfId="0" applyFill="1" applyBorder="1" applyAlignment="1">
      <alignment wrapText="1"/>
    </xf>
    <xf numFmtId="2" fontId="0" fillId="0" borderId="0" xfId="19" applyNumberFormat="1" applyFill="1" applyBorder="1" applyAlignment="1">
      <alignment horizontal="right" wrapText="1"/>
    </xf>
    <xf numFmtId="2" fontId="0" fillId="0" borderId="17" xfId="0" applyNumberForma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top" shrinkToFit="1"/>
    </xf>
    <xf numFmtId="2" fontId="0" fillId="0" borderId="1" xfId="19" applyNumberFormat="1" applyFont="1" applyFill="1" applyBorder="1" applyAlignment="1">
      <alignment wrapText="1"/>
    </xf>
    <xf numFmtId="0" fontId="0" fillId="0" borderId="9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 wrapText="1"/>
    </xf>
    <xf numFmtId="2" fontId="0" fillId="0" borderId="10" xfId="17" applyNumberFormat="1" applyFont="1" applyFill="1" applyBorder="1" applyAlignment="1">
      <alignment wrapText="1"/>
    </xf>
    <xf numFmtId="2" fontId="0" fillId="0" borderId="18" xfId="19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left" wrapText="1"/>
    </xf>
    <xf numFmtId="2" fontId="0" fillId="0" borderId="6" xfId="0" applyNumberFormat="1" applyFont="1" applyFill="1" applyBorder="1" applyAlignment="1">
      <alignment horizontal="right" wrapText="1"/>
    </xf>
    <xf numFmtId="2" fontId="0" fillId="0" borderId="20" xfId="17" applyNumberFormat="1" applyFont="1" applyFill="1" applyBorder="1" applyAlignment="1">
      <alignment wrapText="1"/>
    </xf>
    <xf numFmtId="2" fontId="0" fillId="0" borderId="21" xfId="19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1" xfId="17" applyNumberFormat="1" applyFont="1" applyFill="1" applyBorder="1" applyAlignment="1">
      <alignment wrapText="1"/>
    </xf>
    <xf numFmtId="2" fontId="0" fillId="2" borderId="3" xfId="19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1" xfId="19" applyNumberFormat="1" applyFont="1" applyFill="1" applyBorder="1" applyAlignment="1">
      <alignment horizontal="right" wrapText="1"/>
    </xf>
    <xf numFmtId="2" fontId="0" fillId="0" borderId="10" xfId="19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6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0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2" fontId="0" fillId="0" borderId="15" xfId="19" applyNumberFormat="1" applyFont="1" applyFill="1" applyBorder="1" applyAlignment="1">
      <alignment wrapText="1"/>
    </xf>
    <xf numFmtId="2" fontId="0" fillId="0" borderId="15" xfId="17" applyNumberFormat="1" applyFont="1" applyFill="1" applyBorder="1" applyAlignment="1">
      <alignment wrapText="1"/>
    </xf>
    <xf numFmtId="2" fontId="0" fillId="0" borderId="23" xfId="19" applyNumberFormat="1" applyFont="1" applyFill="1" applyBorder="1" applyAlignment="1">
      <alignment horizontal="right" wrapText="1"/>
    </xf>
    <xf numFmtId="2" fontId="0" fillId="0" borderId="6" xfId="19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2" fillId="0" borderId="10" xfId="19" applyNumberFormat="1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2" fontId="13" fillId="0" borderId="1" xfId="17" applyNumberFormat="1" applyFont="1" applyFill="1" applyBorder="1" applyAlignment="1">
      <alignment wrapText="1"/>
    </xf>
    <xf numFmtId="2" fontId="13" fillId="0" borderId="3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 wrapText="1"/>
    </xf>
    <xf numFmtId="2" fontId="0" fillId="2" borderId="1" xfId="17" applyNumberFormat="1" applyFill="1" applyBorder="1" applyAlignment="1">
      <alignment wrapText="1"/>
    </xf>
    <xf numFmtId="2" fontId="0" fillId="2" borderId="3" xfId="19" applyNumberFormat="1" applyFill="1" applyBorder="1" applyAlignment="1">
      <alignment horizontal="right" wrapText="1"/>
    </xf>
    <xf numFmtId="2" fontId="0" fillId="2" borderId="1" xfId="0" applyNumberFormat="1" applyFill="1" applyBorder="1" applyAlignment="1">
      <alignment horizontal="right" wrapText="1"/>
    </xf>
    <xf numFmtId="2" fontId="0" fillId="0" borderId="10" xfId="17" applyNumberFormat="1" applyFill="1" applyBorder="1" applyAlignment="1">
      <alignment wrapText="1"/>
    </xf>
    <xf numFmtId="2" fontId="0" fillId="0" borderId="18" xfId="19" applyNumberFormat="1" applyFill="1" applyBorder="1" applyAlignment="1">
      <alignment horizontal="right" wrapText="1"/>
    </xf>
    <xf numFmtId="2" fontId="0" fillId="0" borderId="10" xfId="0" applyNumberFormat="1" applyFill="1" applyBorder="1" applyAlignment="1">
      <alignment wrapText="1"/>
    </xf>
    <xf numFmtId="2" fontId="0" fillId="0" borderId="10" xfId="19" applyNumberFormat="1" applyFill="1" applyBorder="1" applyAlignment="1">
      <alignment horizontal="right" wrapText="1"/>
    </xf>
    <xf numFmtId="2" fontId="0" fillId="0" borderId="10" xfId="19" applyNumberFormat="1" applyFill="1" applyBorder="1" applyAlignment="1">
      <alignment wrapText="1"/>
    </xf>
    <xf numFmtId="0" fontId="0" fillId="0" borderId="19" xfId="0" applyFill="1" applyBorder="1" applyAlignment="1">
      <alignment wrapText="1"/>
    </xf>
    <xf numFmtId="2" fontId="0" fillId="0" borderId="6" xfId="0" applyNumberFormat="1" applyFill="1" applyBorder="1" applyAlignment="1">
      <alignment wrapText="1"/>
    </xf>
    <xf numFmtId="2" fontId="0" fillId="0" borderId="6" xfId="17" applyNumberFormat="1" applyFill="1" applyBorder="1" applyAlignment="1">
      <alignment wrapText="1"/>
    </xf>
    <xf numFmtId="2" fontId="0" fillId="0" borderId="16" xfId="19" applyNumberForma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2" fontId="0" fillId="0" borderId="15" xfId="0" applyNumberFormat="1" applyFill="1" applyBorder="1" applyAlignment="1">
      <alignment wrapText="1"/>
    </xf>
    <xf numFmtId="2" fontId="0" fillId="0" borderId="15" xfId="19" applyNumberFormat="1" applyFill="1" applyBorder="1" applyAlignment="1">
      <alignment horizontal="right" wrapText="1"/>
    </xf>
    <xf numFmtId="2" fontId="0" fillId="0" borderId="15" xfId="17" applyNumberFormat="1" applyFill="1" applyBorder="1" applyAlignment="1">
      <alignment wrapText="1"/>
    </xf>
    <xf numFmtId="2" fontId="0" fillId="0" borderId="23" xfId="19" applyNumberFormat="1" applyFill="1" applyBorder="1" applyAlignment="1">
      <alignment horizontal="right" wrapText="1"/>
    </xf>
    <xf numFmtId="2" fontId="0" fillId="0" borderId="6" xfId="19" applyNumberFormat="1" applyFill="1" applyBorder="1" applyAlignment="1">
      <alignment horizontal="right" wrapText="1"/>
    </xf>
    <xf numFmtId="0" fontId="0" fillId="0" borderId="14" xfId="0" applyFill="1" applyBorder="1" applyAlignment="1">
      <alignment wrapText="1"/>
    </xf>
    <xf numFmtId="2" fontId="0" fillId="0" borderId="15" xfId="19" applyNumberFormat="1" applyFill="1" applyBorder="1" applyAlignment="1">
      <alignment wrapText="1"/>
    </xf>
    <xf numFmtId="0" fontId="0" fillId="0" borderId="22" xfId="0" applyFill="1" applyBorder="1" applyAlignment="1">
      <alignment wrapText="1"/>
    </xf>
    <xf numFmtId="2" fontId="0" fillId="0" borderId="20" xfId="0" applyNumberFormat="1" applyFill="1" applyBorder="1" applyAlignment="1">
      <alignment wrapText="1"/>
    </xf>
    <xf numFmtId="2" fontId="0" fillId="0" borderId="20" xfId="17" applyNumberFormat="1" applyFill="1" applyBorder="1" applyAlignment="1">
      <alignment wrapText="1"/>
    </xf>
    <xf numFmtId="2" fontId="0" fillId="0" borderId="21" xfId="19" applyNumberFormat="1" applyFill="1" applyBorder="1" applyAlignment="1">
      <alignment horizontal="right" wrapText="1"/>
    </xf>
    <xf numFmtId="0" fontId="3" fillId="0" borderId="22" xfId="0" applyFont="1" applyFill="1" applyBorder="1" applyAlignment="1">
      <alignment wrapText="1"/>
    </xf>
    <xf numFmtId="2" fontId="0" fillId="3" borderId="1" xfId="0" applyNumberFormat="1" applyFill="1" applyBorder="1" applyAlignment="1">
      <alignment horizontal="right" wrapText="1"/>
    </xf>
    <xf numFmtId="0" fontId="0" fillId="3" borderId="2" xfId="0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2" fontId="0" fillId="3" borderId="1" xfId="19" applyNumberFormat="1" applyFill="1" applyBorder="1" applyAlignment="1">
      <alignment horizontal="right" wrapText="1"/>
    </xf>
    <xf numFmtId="2" fontId="0" fillId="3" borderId="20" xfId="19" applyNumberFormat="1" applyFill="1" applyBorder="1" applyAlignment="1">
      <alignment horizontal="right" wrapText="1"/>
    </xf>
    <xf numFmtId="2" fontId="0" fillId="3" borderId="20" xfId="0" applyNumberFormat="1" applyFill="1" applyBorder="1" applyAlignment="1">
      <alignment wrapText="1"/>
    </xf>
    <xf numFmtId="2" fontId="0" fillId="3" borderId="20" xfId="0" applyNumberForma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 wrapText="1"/>
    </xf>
    <xf numFmtId="2" fontId="0" fillId="3" borderId="6" xfId="0" applyNumberForma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2" fontId="13" fillId="0" borderId="1" xfId="17" applyNumberFormat="1" applyFont="1" applyFill="1" applyBorder="1" applyAlignment="1">
      <alignment wrapText="1"/>
    </xf>
    <xf numFmtId="2" fontId="13" fillId="0" borderId="3" xfId="19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wrapText="1"/>
    </xf>
    <xf numFmtId="2" fontId="13" fillId="0" borderId="1" xfId="19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wrapText="1"/>
    </xf>
    <xf numFmtId="2" fontId="0" fillId="3" borderId="20" xfId="0" applyNumberFormat="1" applyFont="1" applyFill="1" applyBorder="1" applyAlignment="1">
      <alignment wrapText="1"/>
    </xf>
    <xf numFmtId="2" fontId="0" fillId="3" borderId="20" xfId="0" applyNumberFormat="1" applyFont="1" applyFill="1" applyBorder="1" applyAlignment="1">
      <alignment horizontal="right" wrapText="1"/>
    </xf>
    <xf numFmtId="2" fontId="0" fillId="3" borderId="6" xfId="0" applyNumberFormat="1" applyFont="1" applyFill="1" applyBorder="1" applyAlignment="1">
      <alignment wrapText="1"/>
    </xf>
    <xf numFmtId="2" fontId="0" fillId="3" borderId="1" xfId="0" applyNumberFormat="1" applyFont="1" applyFill="1" applyBorder="1" applyAlignment="1">
      <alignment wrapText="1"/>
    </xf>
    <xf numFmtId="2" fontId="0" fillId="3" borderId="12" xfId="0" applyNumberFormat="1" applyFill="1" applyBorder="1" applyAlignment="1">
      <alignment wrapText="1"/>
    </xf>
    <xf numFmtId="2" fontId="0" fillId="3" borderId="12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 wrapText="1"/>
    </xf>
    <xf numFmtId="2" fontId="11" fillId="3" borderId="1" xfId="19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wrapText="1"/>
    </xf>
    <xf numFmtId="2" fontId="13" fillId="3" borderId="1" xfId="0" applyNumberFormat="1" applyFont="1" applyFill="1" applyBorder="1" applyAlignment="1">
      <alignment wrapText="1"/>
    </xf>
    <xf numFmtId="2" fontId="13" fillId="0" borderId="1" xfId="19" applyNumberFormat="1" applyFont="1" applyFill="1" applyBorder="1" applyAlignment="1">
      <alignment wrapText="1"/>
    </xf>
    <xf numFmtId="2" fontId="0" fillId="0" borderId="1" xfId="17" applyNumberFormat="1" applyFont="1" applyFill="1" applyBorder="1" applyAlignment="1">
      <alignment wrapText="1"/>
    </xf>
    <xf numFmtId="2" fontId="0" fillId="0" borderId="3" xfId="19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horizontal="right" vertical="top" shrinkToFit="1"/>
    </xf>
    <xf numFmtId="2" fontId="0" fillId="0" borderId="22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vertical="top" shrinkToFit="1"/>
    </xf>
    <xf numFmtId="2" fontId="0" fillId="0" borderId="15" xfId="19" applyNumberFormat="1" applyFont="1" applyFill="1" applyBorder="1" applyAlignment="1">
      <alignment horizontal="right" wrapText="1"/>
    </xf>
    <xf numFmtId="2" fontId="12" fillId="0" borderId="1" xfId="0" applyNumberFormat="1" applyFont="1" applyFill="1" applyBorder="1" applyAlignment="1">
      <alignment wrapText="1"/>
    </xf>
    <xf numFmtId="2" fontId="4" fillId="0" borderId="1" xfId="17" applyNumberFormat="1" applyFont="1" applyFill="1" applyBorder="1" applyAlignment="1">
      <alignment wrapText="1"/>
    </xf>
    <xf numFmtId="2" fontId="4" fillId="0" borderId="3" xfId="19" applyNumberFormat="1" applyFont="1" applyFill="1" applyBorder="1" applyAlignment="1">
      <alignment horizontal="right" wrapText="1"/>
    </xf>
    <xf numFmtId="2" fontId="0" fillId="3" borderId="17" xfId="0" applyNumberFormat="1" applyFill="1" applyBorder="1" applyAlignment="1">
      <alignment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wrapText="1"/>
    </xf>
    <xf numFmtId="4" fontId="17" fillId="0" borderId="1" xfId="0" applyNumberFormat="1" applyFont="1" applyFill="1" applyBorder="1" applyAlignment="1">
      <alignment horizontal="right" wrapText="1"/>
    </xf>
    <xf numFmtId="4" fontId="17" fillId="0" borderId="3" xfId="0" applyNumberFormat="1" applyFont="1" applyFill="1" applyBorder="1" applyAlignment="1">
      <alignment horizontal="right" wrapText="1"/>
    </xf>
    <xf numFmtId="0" fontId="17" fillId="0" borderId="2" xfId="0" applyFont="1" applyFill="1" applyBorder="1" applyAlignment="1">
      <alignment wrapText="1"/>
    </xf>
    <xf numFmtId="4" fontId="17" fillId="0" borderId="1" xfId="0" applyNumberFormat="1" applyFont="1" applyFill="1" applyBorder="1" applyAlignment="1">
      <alignment wrapText="1"/>
    </xf>
    <xf numFmtId="4" fontId="17" fillId="0" borderId="1" xfId="19" applyNumberFormat="1" applyFont="1" applyFill="1" applyBorder="1" applyAlignment="1">
      <alignment horizontal="right" wrapText="1"/>
    </xf>
    <xf numFmtId="4" fontId="17" fillId="0" borderId="3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horizontal="left" wrapText="1"/>
    </xf>
    <xf numFmtId="4" fontId="18" fillId="0" borderId="1" xfId="0" applyNumberFormat="1" applyFont="1" applyFill="1" applyBorder="1" applyAlignment="1">
      <alignment wrapText="1"/>
    </xf>
    <xf numFmtId="4" fontId="18" fillId="0" borderId="3" xfId="0" applyNumberFormat="1" applyFont="1" applyFill="1" applyBorder="1" applyAlignment="1">
      <alignment wrapText="1"/>
    </xf>
    <xf numFmtId="0" fontId="1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wrapText="1"/>
    </xf>
    <xf numFmtId="2" fontId="9" fillId="0" borderId="1" xfId="17" applyNumberFormat="1" applyFont="1" applyFill="1" applyBorder="1" applyAlignment="1">
      <alignment wrapText="1"/>
    </xf>
    <xf numFmtId="4" fontId="18" fillId="0" borderId="1" xfId="0" applyNumberFormat="1" applyFont="1" applyFill="1" applyBorder="1" applyAlignment="1">
      <alignment horizontal="right" wrapText="1"/>
    </xf>
    <xf numFmtId="4" fontId="18" fillId="0" borderId="3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wrapText="1"/>
    </xf>
    <xf numFmtId="0" fontId="20" fillId="0" borderId="2" xfId="0" applyFont="1" applyFill="1" applyBorder="1" applyAlignment="1">
      <alignment horizontal="right" wrapText="1"/>
    </xf>
    <xf numFmtId="4" fontId="21" fillId="0" borderId="1" xfId="0" applyNumberFormat="1" applyFont="1" applyFill="1" applyBorder="1" applyAlignment="1">
      <alignment horizontal="right" wrapText="1"/>
    </xf>
    <xf numFmtId="4" fontId="22" fillId="0" borderId="1" xfId="19" applyNumberFormat="1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4" fontId="17" fillId="0" borderId="12" xfId="0" applyNumberFormat="1" applyFont="1" applyFill="1" applyBorder="1" applyAlignment="1">
      <alignment horizontal="right" wrapText="1"/>
    </xf>
    <xf numFmtId="2" fontId="9" fillId="0" borderId="13" xfId="19" applyNumberFormat="1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19" applyFont="1" applyFill="1" applyAlignment="1">
      <alignment horizontal="center"/>
    </xf>
    <xf numFmtId="41" fontId="6" fillId="0" borderId="0" xfId="19" applyFont="1" applyFill="1" applyAlignment="1">
      <alignment horizontal="center"/>
    </xf>
    <xf numFmtId="41" fontId="15" fillId="0" borderId="0" xfId="19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zoomScaleSheetLayoutView="75" workbookViewId="0" topLeftCell="A1">
      <selection activeCell="B120" sqref="B120"/>
    </sheetView>
  </sheetViews>
  <sheetFormatPr defaultColWidth="9.00390625" defaultRowHeight="12.75"/>
  <cols>
    <col min="1" max="1" width="90.875" style="4" customWidth="1"/>
    <col min="2" max="2" width="13.625" style="4" customWidth="1"/>
    <col min="3" max="3" width="16.375" style="5" customWidth="1"/>
    <col min="4" max="4" width="14.25390625" style="4" customWidth="1"/>
    <col min="5" max="5" width="16.1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55" t="s">
        <v>291</v>
      </c>
      <c r="B1" s="255"/>
      <c r="C1" s="255"/>
      <c r="D1" s="255"/>
      <c r="E1" s="255"/>
      <c r="F1" s="20"/>
      <c r="G1" s="20"/>
      <c r="H1" s="20"/>
      <c r="I1" s="20"/>
      <c r="J1" s="20"/>
    </row>
    <row r="2" spans="1:5" ht="13.5" thickBot="1">
      <c r="A2" s="38"/>
      <c r="B2" s="38"/>
      <c r="C2" s="39"/>
      <c r="D2" s="38"/>
      <c r="E2" s="38" t="s">
        <v>0</v>
      </c>
    </row>
    <row r="3" spans="1:5" s="23" customFormat="1" ht="96.75" customHeight="1">
      <c r="A3" s="35" t="s">
        <v>1</v>
      </c>
      <c r="B3" s="19" t="s">
        <v>212</v>
      </c>
      <c r="C3" s="32" t="s">
        <v>292</v>
      </c>
      <c r="D3" s="19" t="s">
        <v>213</v>
      </c>
      <c r="E3" s="37" t="s">
        <v>214</v>
      </c>
    </row>
    <row r="4" spans="1:5" s="73" customFormat="1" ht="10.5" customHeight="1">
      <c r="A4" s="69">
        <v>1</v>
      </c>
      <c r="B4" s="102">
        <v>2</v>
      </c>
      <c r="C4" s="70">
        <v>3</v>
      </c>
      <c r="D4" s="71">
        <v>4</v>
      </c>
      <c r="E4" s="72">
        <v>5</v>
      </c>
    </row>
    <row r="5" spans="1:5" s="76" customFormat="1" ht="12.75">
      <c r="A5" s="22" t="s">
        <v>2</v>
      </c>
      <c r="B5" s="11"/>
      <c r="C5" s="74"/>
      <c r="D5" s="31"/>
      <c r="E5" s="75"/>
    </row>
    <row r="6" spans="1:5" s="9" customFormat="1" ht="12.75" customHeight="1" hidden="1">
      <c r="A6" s="77" t="s">
        <v>37</v>
      </c>
      <c r="B6" s="78"/>
      <c r="C6" s="78" t="e">
        <f>SUM(C7,C11,C14,C17,#REF!,#REF!,C10,)</f>
        <v>#REF!</v>
      </c>
      <c r="D6" s="79" t="e">
        <f>IF(#REF!=0,"   ",C6/#REF!)</f>
        <v>#REF!</v>
      </c>
      <c r="E6" s="80" t="e">
        <f>C6-#REF!</f>
        <v>#REF!</v>
      </c>
    </row>
    <row r="7" spans="1:5" s="85" customFormat="1" ht="12.75">
      <c r="A7" s="81" t="s">
        <v>58</v>
      </c>
      <c r="B7" s="203">
        <f>SUM(B9)</f>
        <v>130400</v>
      </c>
      <c r="C7" s="203">
        <f>C9</f>
        <v>158536.07</v>
      </c>
      <c r="D7" s="83">
        <f>IF(B7=0,"   ",C7/B7*100)</f>
        <v>121.57674079754601</v>
      </c>
      <c r="E7" s="84">
        <f>C7-B7</f>
        <v>28136.070000000007</v>
      </c>
    </row>
    <row r="8" spans="1:5" s="76" customFormat="1" ht="12.75" customHeight="1" hidden="1">
      <c r="A8" s="47" t="s">
        <v>3</v>
      </c>
      <c r="B8" s="31">
        <v>387940</v>
      </c>
      <c r="C8" s="86">
        <v>217766</v>
      </c>
      <c r="D8" s="83" t="e">
        <f>IF(#REF!=0,"   ",C8/#REF!)</f>
        <v>#REF!</v>
      </c>
      <c r="E8" s="84" t="e">
        <f>C8-#REF!</f>
        <v>#REF!</v>
      </c>
    </row>
    <row r="9" spans="1:5" s="76" customFormat="1" ht="12.75">
      <c r="A9" s="47" t="s">
        <v>200</v>
      </c>
      <c r="B9" s="31">
        <v>130400</v>
      </c>
      <c r="C9" s="86">
        <v>158536.07</v>
      </c>
      <c r="D9" s="83">
        <f>IF(B9=0,"   ",C9/B9*100)</f>
        <v>121.57674079754601</v>
      </c>
      <c r="E9" s="84">
        <f>C9-B9</f>
        <v>28136.070000000007</v>
      </c>
    </row>
    <row r="10" spans="1:5" s="76" customFormat="1" ht="12.75" customHeight="1" hidden="1">
      <c r="A10" s="47" t="s">
        <v>35</v>
      </c>
      <c r="B10" s="31"/>
      <c r="C10" s="86">
        <v>175</v>
      </c>
      <c r="D10" s="83"/>
      <c r="E10" s="84"/>
    </row>
    <row r="11" spans="1:5" s="85" customFormat="1" ht="12.75" customHeight="1" hidden="1">
      <c r="A11" s="47" t="s">
        <v>4</v>
      </c>
      <c r="B11" s="31">
        <f>SUM(B12:B13)</f>
        <v>1848003</v>
      </c>
      <c r="C11" s="31">
        <f>SUM(C12:C13)</f>
        <v>1704024</v>
      </c>
      <c r="D11" s="83" t="e">
        <f>IF(#REF!=0,"   ",C11/#REF!)</f>
        <v>#REF!</v>
      </c>
      <c r="E11" s="84" t="e">
        <f>C11-#REF!</f>
        <v>#REF!</v>
      </c>
    </row>
    <row r="12" spans="1:5" s="76" customFormat="1" ht="12.75" customHeight="1" hidden="1">
      <c r="A12" s="47" t="s">
        <v>5</v>
      </c>
      <c r="B12" s="31">
        <v>17853</v>
      </c>
      <c r="C12" s="86">
        <v>13730</v>
      </c>
      <c r="D12" s="83" t="e">
        <f>IF(#REF!=0,"   ",C12/#REF!)</f>
        <v>#REF!</v>
      </c>
      <c r="E12" s="84" t="e">
        <f>C12-#REF!</f>
        <v>#REF!</v>
      </c>
    </row>
    <row r="13" spans="1:5" s="76" customFormat="1" ht="12.75" customHeight="1" hidden="1">
      <c r="A13" s="47" t="s">
        <v>6</v>
      </c>
      <c r="B13" s="31">
        <v>1830150</v>
      </c>
      <c r="C13" s="86">
        <v>1690294</v>
      </c>
      <c r="D13" s="83" t="e">
        <f>IF(#REF!=0,"   ",C13/#REF!)</f>
        <v>#REF!</v>
      </c>
      <c r="E13" s="84" t="e">
        <f>C13-#REF!</f>
        <v>#REF!</v>
      </c>
    </row>
    <row r="14" spans="1:5" s="85" customFormat="1" ht="12.75">
      <c r="A14" s="47" t="s">
        <v>7</v>
      </c>
      <c r="B14" s="203">
        <f>SUM(B16)</f>
        <v>93000</v>
      </c>
      <c r="C14" s="204">
        <f>SUM(C16:C16)</f>
        <v>2433.53</v>
      </c>
      <c r="D14" s="83">
        <f>IF(B14=0,"   ",C14/B14*100)</f>
        <v>2.6166989247311827</v>
      </c>
      <c r="E14" s="84">
        <f>C14-B14</f>
        <v>-90566.47</v>
      </c>
    </row>
    <row r="15" spans="1:5" s="76" customFormat="1" ht="12.75" customHeight="1" hidden="1">
      <c r="A15" s="47" t="s">
        <v>8</v>
      </c>
      <c r="B15" s="31">
        <v>103725</v>
      </c>
      <c r="C15" s="86">
        <v>92515</v>
      </c>
      <c r="D15" s="83" t="e">
        <f>IF(#REF!=0,"   ",C15/#REF!)</f>
        <v>#REF!</v>
      </c>
      <c r="E15" s="84" t="e">
        <f>C15-#REF!</f>
        <v>#REF!</v>
      </c>
    </row>
    <row r="16" spans="1:5" s="76" customFormat="1" ht="12.75">
      <c r="A16" s="47" t="s">
        <v>201</v>
      </c>
      <c r="B16" s="31">
        <v>93000</v>
      </c>
      <c r="C16" s="86">
        <v>2433.53</v>
      </c>
      <c r="D16" s="83">
        <f aca="true" t="shared" si="0" ref="D16:D27">IF(B16=0,"   ",C16/B16*100)</f>
        <v>2.6166989247311827</v>
      </c>
      <c r="E16" s="84">
        <f aca="true" t="shared" si="1" ref="E16:E27">C16-B16</f>
        <v>-90566.47</v>
      </c>
    </row>
    <row r="17" spans="1:5" s="76" customFormat="1" ht="12.75">
      <c r="A17" s="47" t="s">
        <v>9</v>
      </c>
      <c r="B17" s="204">
        <f>SUM(B18:B19)</f>
        <v>641600</v>
      </c>
      <c r="C17" s="204">
        <f>SUM(C18:C19)</f>
        <v>287110.67</v>
      </c>
      <c r="D17" s="83">
        <f t="shared" si="0"/>
        <v>44.74916926433915</v>
      </c>
      <c r="E17" s="84">
        <f t="shared" si="1"/>
        <v>-354489.33</v>
      </c>
    </row>
    <row r="18" spans="1:5" s="76" customFormat="1" ht="12.75">
      <c r="A18" s="47" t="s">
        <v>202</v>
      </c>
      <c r="B18" s="31">
        <v>255000</v>
      </c>
      <c r="C18" s="86">
        <v>22413.85</v>
      </c>
      <c r="D18" s="83">
        <f t="shared" si="0"/>
        <v>8.789745098039214</v>
      </c>
      <c r="E18" s="84">
        <f t="shared" si="1"/>
        <v>-232586.15</v>
      </c>
    </row>
    <row r="19" spans="1:5" s="76" customFormat="1" ht="12.75">
      <c r="A19" s="47" t="s">
        <v>203</v>
      </c>
      <c r="B19" s="31">
        <v>386600</v>
      </c>
      <c r="C19" s="86">
        <v>264696.82</v>
      </c>
      <c r="D19" s="83">
        <f t="shared" si="0"/>
        <v>68.46787894464563</v>
      </c>
      <c r="E19" s="84">
        <f t="shared" si="1"/>
        <v>-121903.18</v>
      </c>
    </row>
    <row r="20" spans="1:5" s="76" customFormat="1" ht="30" customHeight="1">
      <c r="A20" s="47" t="s">
        <v>142</v>
      </c>
      <c r="B20" s="31">
        <v>0</v>
      </c>
      <c r="C20" s="31">
        <v>1.94</v>
      </c>
      <c r="D20" s="83" t="str">
        <f t="shared" si="0"/>
        <v>   </v>
      </c>
      <c r="E20" s="84">
        <f t="shared" si="1"/>
        <v>1.94</v>
      </c>
    </row>
    <row r="21" spans="1:5" s="76" customFormat="1" ht="24.75" customHeight="1">
      <c r="A21" s="47" t="s">
        <v>40</v>
      </c>
      <c r="B21" s="204">
        <f>SUM(B22:B23)</f>
        <v>300000</v>
      </c>
      <c r="C21" s="203">
        <f>SUM(C22:C23)</f>
        <v>53259.64</v>
      </c>
      <c r="D21" s="83">
        <f t="shared" si="0"/>
        <v>17.753213333333335</v>
      </c>
      <c r="E21" s="84">
        <f t="shared" si="1"/>
        <v>-246740.36</v>
      </c>
    </row>
    <row r="22" spans="1:5" s="76" customFormat="1" ht="12.75">
      <c r="A22" s="47" t="s">
        <v>41</v>
      </c>
      <c r="B22" s="31">
        <v>300000</v>
      </c>
      <c r="C22" s="86">
        <v>51081.64</v>
      </c>
      <c r="D22" s="83">
        <f t="shared" si="0"/>
        <v>17.027213333333332</v>
      </c>
      <c r="E22" s="84">
        <f t="shared" si="1"/>
        <v>-248918.36</v>
      </c>
    </row>
    <row r="23" spans="1:5" s="76" customFormat="1" ht="24.75" customHeight="1">
      <c r="A23" s="47" t="s">
        <v>42</v>
      </c>
      <c r="B23" s="31">
        <v>0</v>
      </c>
      <c r="C23" s="86">
        <v>2178</v>
      </c>
      <c r="D23" s="83" t="str">
        <f t="shared" si="0"/>
        <v>   </v>
      </c>
      <c r="E23" s="84">
        <f t="shared" si="1"/>
        <v>2178</v>
      </c>
    </row>
    <row r="24" spans="1:5" s="76" customFormat="1" ht="18.75" customHeight="1">
      <c r="A24" s="47" t="s">
        <v>147</v>
      </c>
      <c r="B24" s="82">
        <v>0</v>
      </c>
      <c r="C24" s="86">
        <v>0</v>
      </c>
      <c r="D24" s="83"/>
      <c r="E24" s="84">
        <f t="shared" si="1"/>
        <v>0</v>
      </c>
    </row>
    <row r="25" spans="1:5" s="76" customFormat="1" ht="16.5" customHeight="1">
      <c r="A25" s="47" t="s">
        <v>105</v>
      </c>
      <c r="B25" s="203">
        <v>0</v>
      </c>
      <c r="C25" s="203">
        <f>C26</f>
        <v>-3291.91</v>
      </c>
      <c r="D25" s="83" t="str">
        <f t="shared" si="0"/>
        <v>   </v>
      </c>
      <c r="E25" s="84">
        <f t="shared" si="1"/>
        <v>-3291.91</v>
      </c>
    </row>
    <row r="26" spans="1:5" s="76" customFormat="1" ht="27.75" customHeight="1">
      <c r="A26" s="47" t="s">
        <v>106</v>
      </c>
      <c r="B26" s="31">
        <v>0</v>
      </c>
      <c r="C26" s="218">
        <v>-3291.91</v>
      </c>
      <c r="D26" s="83" t="str">
        <f t="shared" si="0"/>
        <v>   </v>
      </c>
      <c r="E26" s="84">
        <f t="shared" si="1"/>
        <v>-3291.91</v>
      </c>
    </row>
    <row r="27" spans="1:5" s="76" customFormat="1" ht="15" customHeight="1">
      <c r="A27" s="47" t="s">
        <v>44</v>
      </c>
      <c r="B27" s="204">
        <v>0</v>
      </c>
      <c r="C27" s="204">
        <f>SUM(C30:C31)</f>
        <v>5040</v>
      </c>
      <c r="D27" s="83" t="str">
        <f t="shared" si="0"/>
        <v>   </v>
      </c>
      <c r="E27" s="84">
        <f t="shared" si="1"/>
        <v>5040</v>
      </c>
    </row>
    <row r="28" spans="1:5" s="76" customFormat="1" ht="12.75" customHeight="1" hidden="1">
      <c r="A28" s="87" t="s">
        <v>45</v>
      </c>
      <c r="B28" s="31"/>
      <c r="C28" s="88"/>
      <c r="D28" s="83" t="e">
        <f>IF(#REF!=0,"   ",C28/#REF!)</f>
        <v>#REF!</v>
      </c>
      <c r="E28" s="84" t="e">
        <f>C28-#REF!</f>
        <v>#REF!</v>
      </c>
    </row>
    <row r="29" spans="1:5" s="9" customFormat="1" ht="12.75" customHeight="1" hidden="1">
      <c r="A29" s="87" t="s">
        <v>20</v>
      </c>
      <c r="B29" s="48">
        <f>SUM(B35,B49,B50,B47)</f>
        <v>1780925</v>
      </c>
      <c r="C29" s="50">
        <f>SUM(C35,C49,C50,C51)</f>
        <v>1758056</v>
      </c>
      <c r="D29" s="83" t="e">
        <f>IF(#REF!=0,"   ",C29/#REF!)</f>
        <v>#REF!</v>
      </c>
      <c r="E29" s="84" t="e">
        <f>C29-#REF!</f>
        <v>#REF!</v>
      </c>
    </row>
    <row r="30" spans="1:5" s="9" customFormat="1" ht="25.5">
      <c r="A30" s="47" t="s">
        <v>118</v>
      </c>
      <c r="B30" s="48">
        <v>0</v>
      </c>
      <c r="C30" s="50">
        <v>0</v>
      </c>
      <c r="D30" s="83" t="str">
        <f>IF(B30=0,"   ",C30/B30*100)</f>
        <v>   </v>
      </c>
      <c r="E30" s="84">
        <f>C30-B30</f>
        <v>0</v>
      </c>
    </row>
    <row r="31" spans="1:5" s="9" customFormat="1" ht="15" customHeight="1">
      <c r="A31" s="47" t="s">
        <v>193</v>
      </c>
      <c r="B31" s="31">
        <v>0</v>
      </c>
      <c r="C31" s="82">
        <v>5040</v>
      </c>
      <c r="D31" s="83" t="str">
        <f>IF(B31=0,"   ",C31/B31*100)</f>
        <v>   </v>
      </c>
      <c r="E31" s="84">
        <f>C31-B31</f>
        <v>5040</v>
      </c>
    </row>
    <row r="32" spans="1:5" s="9" customFormat="1" ht="12.75" customHeight="1" hidden="1">
      <c r="A32" s="47" t="s">
        <v>59</v>
      </c>
      <c r="B32" s="48"/>
      <c r="C32" s="82">
        <v>0</v>
      </c>
      <c r="D32" s="83" t="e">
        <f>IF(#REF!=0,"   ",C32/#REF!)</f>
        <v>#REF!</v>
      </c>
      <c r="E32" s="84" t="e">
        <f>C32-#REF!</f>
        <v>#REF!</v>
      </c>
    </row>
    <row r="33" spans="1:5" s="9" customFormat="1" ht="0.75" customHeight="1" hidden="1">
      <c r="A33" s="125" t="s">
        <v>60</v>
      </c>
      <c r="B33" s="126">
        <v>1250</v>
      </c>
      <c r="C33" s="127"/>
      <c r="D33" s="128" t="e">
        <f>IF(#REF!=0,"   ",C33/#REF!)</f>
        <v>#REF!</v>
      </c>
      <c r="E33" s="129" t="e">
        <f>C33-#REF!</f>
        <v>#REF!</v>
      </c>
    </row>
    <row r="34" spans="1:5" s="9" customFormat="1" ht="12.75">
      <c r="A34" s="138" t="s">
        <v>11</v>
      </c>
      <c r="B34" s="139">
        <f>B7+B14+B17+B20+B21+B24+B25+B27</f>
        <v>1165000</v>
      </c>
      <c r="C34" s="139">
        <f>SUM(C7,C14,C17,C20,C21,C24,C25,C27,)</f>
        <v>503089.94000000006</v>
      </c>
      <c r="D34" s="136">
        <f aca="true" t="shared" si="2" ref="D34:D46">IF(B34=0,"   ",C34/B34*100)</f>
        <v>43.18368583690987</v>
      </c>
      <c r="E34" s="140">
        <f aca="true" t="shared" si="3" ref="E34:E46">C34-B34</f>
        <v>-661910.0599999999</v>
      </c>
    </row>
    <row r="35" spans="1:5" s="76" customFormat="1" ht="12.75">
      <c r="A35" s="130" t="s">
        <v>46</v>
      </c>
      <c r="B35" s="131">
        <v>1452000</v>
      </c>
      <c r="C35" s="218">
        <v>1387950</v>
      </c>
      <c r="D35" s="106">
        <f t="shared" si="2"/>
        <v>95.58884297520662</v>
      </c>
      <c r="E35" s="107">
        <f t="shared" si="3"/>
        <v>-64050</v>
      </c>
    </row>
    <row r="36" spans="1:5" s="76" customFormat="1" ht="26.25" customHeight="1">
      <c r="A36" s="47" t="s">
        <v>64</v>
      </c>
      <c r="B36" s="31">
        <v>884000</v>
      </c>
      <c r="C36" s="218">
        <v>884000</v>
      </c>
      <c r="D36" s="83">
        <f t="shared" si="2"/>
        <v>100</v>
      </c>
      <c r="E36" s="84">
        <f t="shared" si="3"/>
        <v>0</v>
      </c>
    </row>
    <row r="37" spans="1:5" s="76" customFormat="1" ht="38.25" customHeight="1">
      <c r="A37" s="156" t="s">
        <v>69</v>
      </c>
      <c r="B37" s="157">
        <v>46600</v>
      </c>
      <c r="C37" s="157">
        <v>46600</v>
      </c>
      <c r="D37" s="158">
        <f t="shared" si="2"/>
        <v>100</v>
      </c>
      <c r="E37" s="159">
        <f t="shared" si="3"/>
        <v>0</v>
      </c>
    </row>
    <row r="38" spans="1:5" s="76" customFormat="1" ht="24.75" customHeight="1">
      <c r="A38" s="156" t="s">
        <v>157</v>
      </c>
      <c r="B38" s="157">
        <v>100</v>
      </c>
      <c r="C38" s="160">
        <v>100</v>
      </c>
      <c r="D38" s="158">
        <f t="shared" si="2"/>
        <v>100</v>
      </c>
      <c r="E38" s="159">
        <f t="shared" si="3"/>
        <v>0</v>
      </c>
    </row>
    <row r="39" spans="1:5" s="76" customFormat="1" ht="12.75" customHeight="1">
      <c r="A39" s="47" t="s">
        <v>77</v>
      </c>
      <c r="B39" s="31">
        <v>209952</v>
      </c>
      <c r="C39" s="86">
        <v>209952</v>
      </c>
      <c r="D39" s="83">
        <f t="shared" si="2"/>
        <v>100</v>
      </c>
      <c r="E39" s="84">
        <f t="shared" si="3"/>
        <v>0</v>
      </c>
    </row>
    <row r="40" spans="1:5" s="76" customFormat="1" ht="25.5" customHeight="1">
      <c r="A40" s="47" t="s">
        <v>241</v>
      </c>
      <c r="B40" s="31">
        <v>289600</v>
      </c>
      <c r="C40" s="86">
        <v>0</v>
      </c>
      <c r="D40" s="83">
        <f t="shared" si="2"/>
        <v>0</v>
      </c>
      <c r="E40" s="84">
        <f t="shared" si="3"/>
        <v>-289600</v>
      </c>
    </row>
    <row r="41" spans="1:5" s="76" customFormat="1" ht="25.5" customHeight="1">
      <c r="A41" s="156" t="s">
        <v>165</v>
      </c>
      <c r="B41" s="157">
        <v>3800</v>
      </c>
      <c r="C41" s="157">
        <v>3800</v>
      </c>
      <c r="D41" s="158">
        <f t="shared" si="2"/>
        <v>100</v>
      </c>
      <c r="E41" s="159">
        <f t="shared" si="3"/>
        <v>0</v>
      </c>
    </row>
    <row r="42" spans="1:5" s="76" customFormat="1" ht="25.5" customHeight="1">
      <c r="A42" s="156" t="s">
        <v>279</v>
      </c>
      <c r="B42" s="157">
        <v>115560</v>
      </c>
      <c r="C42" s="157">
        <v>115560</v>
      </c>
      <c r="D42" s="158"/>
      <c r="E42" s="159"/>
    </row>
    <row r="43" spans="1:5" s="76" customFormat="1" ht="18" customHeight="1">
      <c r="A43" s="47" t="s">
        <v>75</v>
      </c>
      <c r="B43" s="204">
        <f>SUM(B44:B45)</f>
        <v>912000</v>
      </c>
      <c r="C43" s="204">
        <f>SUM(C44:C45)</f>
        <v>883397</v>
      </c>
      <c r="D43" s="83">
        <f t="shared" si="2"/>
        <v>96.86370614035089</v>
      </c>
      <c r="E43" s="84">
        <f t="shared" si="3"/>
        <v>-28603</v>
      </c>
    </row>
    <row r="44" spans="1:5" s="76" customFormat="1" ht="24.75" customHeight="1">
      <c r="A44" s="47" t="s">
        <v>269</v>
      </c>
      <c r="B44" s="31">
        <v>784000</v>
      </c>
      <c r="C44" s="220">
        <v>784000</v>
      </c>
      <c r="D44" s="83">
        <f t="shared" si="2"/>
        <v>100</v>
      </c>
      <c r="E44" s="84">
        <f t="shared" si="3"/>
        <v>0</v>
      </c>
    </row>
    <row r="45" spans="1:5" s="76" customFormat="1" ht="14.25" customHeight="1">
      <c r="A45" s="63" t="s">
        <v>194</v>
      </c>
      <c r="B45" s="31">
        <v>128000</v>
      </c>
      <c r="C45" s="31">
        <v>99397</v>
      </c>
      <c r="D45" s="83">
        <f t="shared" si="2"/>
        <v>77.65390625</v>
      </c>
      <c r="E45" s="84">
        <f t="shared" si="3"/>
        <v>-28603</v>
      </c>
    </row>
    <row r="46" spans="1:5" s="76" customFormat="1" ht="15.75" customHeight="1">
      <c r="A46" s="47" t="s">
        <v>47</v>
      </c>
      <c r="B46" s="31">
        <v>0</v>
      </c>
      <c r="C46" s="86">
        <v>0</v>
      </c>
      <c r="D46" s="83" t="str">
        <f t="shared" si="2"/>
        <v>   </v>
      </c>
      <c r="E46" s="84">
        <f t="shared" si="3"/>
        <v>0</v>
      </c>
    </row>
    <row r="47" spans="1:5" s="76" customFormat="1" ht="12.75" customHeight="1" hidden="1">
      <c r="A47" s="47" t="s">
        <v>29</v>
      </c>
      <c r="B47" s="31">
        <v>55000</v>
      </c>
      <c r="C47" s="86">
        <v>26448</v>
      </c>
      <c r="D47" s="83"/>
      <c r="E47" s="84"/>
    </row>
    <row r="48" spans="1:5" s="76" customFormat="1" ht="12.75" customHeight="1" hidden="1">
      <c r="A48" s="47" t="s">
        <v>31</v>
      </c>
      <c r="B48" s="31"/>
      <c r="C48" s="86">
        <v>5250</v>
      </c>
      <c r="D48" s="83"/>
      <c r="E48" s="84"/>
    </row>
    <row r="49" spans="1:5" s="76" customFormat="1" ht="12.75" customHeight="1" hidden="1">
      <c r="A49" s="47" t="s">
        <v>21</v>
      </c>
      <c r="B49" s="31">
        <v>29625</v>
      </c>
      <c r="C49" s="31">
        <v>0</v>
      </c>
      <c r="D49" s="83" t="e">
        <f>IF(#REF!=0,"   ",C49/#REF!)</f>
        <v>#REF!</v>
      </c>
      <c r="E49" s="84" t="e">
        <f>C49-#REF!</f>
        <v>#REF!</v>
      </c>
    </row>
    <row r="50" spans="1:5" s="76" customFormat="1" ht="12.75" customHeight="1" hidden="1">
      <c r="A50" s="47" t="s">
        <v>22</v>
      </c>
      <c r="B50" s="31">
        <v>244300</v>
      </c>
      <c r="C50" s="31">
        <v>367600</v>
      </c>
      <c r="D50" s="83" t="e">
        <f>IF(#REF!=0,"   ",C50/#REF!)</f>
        <v>#REF!</v>
      </c>
      <c r="E50" s="84" t="e">
        <f>C50-#REF!</f>
        <v>#REF!</v>
      </c>
    </row>
    <row r="51" spans="1:5" s="76" customFormat="1" ht="12.75" customHeight="1" hidden="1">
      <c r="A51" s="47" t="s">
        <v>30</v>
      </c>
      <c r="B51" s="31"/>
      <c r="C51" s="86">
        <v>2506</v>
      </c>
      <c r="D51" s="83" t="e">
        <f>IF(#REF!=0,"   ",C51/#REF!)</f>
        <v>#REF!</v>
      </c>
      <c r="E51" s="84" t="e">
        <f>C51-#REF!</f>
        <v>#REF!</v>
      </c>
    </row>
    <row r="52" spans="1:5" s="9" customFormat="1" ht="12.75" customHeight="1" hidden="1">
      <c r="A52" s="77" t="s">
        <v>11</v>
      </c>
      <c r="B52" s="50">
        <f>SUM(B6,B29)</f>
        <v>1780925</v>
      </c>
      <c r="C52" s="82" t="e">
        <f>SUM(C6,C29)</f>
        <v>#REF!</v>
      </c>
      <c r="D52" s="79" t="e">
        <f>IF(#REF!=0,"   ",C52/#REF!)</f>
        <v>#REF!</v>
      </c>
      <c r="E52" s="89" t="e">
        <f>C52-#REF!</f>
        <v>#REF!</v>
      </c>
    </row>
    <row r="53" spans="1:5" s="76" customFormat="1" ht="12.75" customHeight="1" hidden="1">
      <c r="A53" s="47" t="s">
        <v>26</v>
      </c>
      <c r="B53" s="31">
        <v>32964487</v>
      </c>
      <c r="C53" s="86">
        <v>30880729</v>
      </c>
      <c r="D53" s="83" t="e">
        <f>IF(#REF!=0,"   ",C53/#REF!)</f>
        <v>#REF!</v>
      </c>
      <c r="E53" s="84" t="e">
        <f>C53-#REF!</f>
        <v>#REF!</v>
      </c>
    </row>
    <row r="54" spans="1:5" s="76" customFormat="1" ht="12.75" customHeight="1" hidden="1">
      <c r="A54" s="47" t="s">
        <v>27</v>
      </c>
      <c r="B54" s="31">
        <v>42809000</v>
      </c>
      <c r="C54" s="86">
        <v>42809000</v>
      </c>
      <c r="D54" s="83" t="e">
        <f>IF(#REF!=0,"   ",C54/#REF!)</f>
        <v>#REF!</v>
      </c>
      <c r="E54" s="84" t="e">
        <f>C54-#REF!</f>
        <v>#REF!</v>
      </c>
    </row>
    <row r="55" spans="1:5" s="76" customFormat="1" ht="12.75" customHeight="1" hidden="1">
      <c r="A55" s="47" t="s">
        <v>36</v>
      </c>
      <c r="B55" s="31">
        <v>1300000</v>
      </c>
      <c r="C55" s="88">
        <v>1300000</v>
      </c>
      <c r="D55" s="83" t="e">
        <f>IF(#REF!=0,"   ",C55/#REF!)</f>
        <v>#REF!</v>
      </c>
      <c r="E55" s="84" t="e">
        <f>C55-#REF!</f>
        <v>#REF!</v>
      </c>
    </row>
    <row r="56" spans="1:5" s="76" customFormat="1" ht="12.75" customHeight="1" hidden="1">
      <c r="A56" s="47" t="s">
        <v>11</v>
      </c>
      <c r="B56" s="31"/>
      <c r="C56" s="88"/>
      <c r="D56" s="83" t="e">
        <f>IF(#REF!=0,"   ",C56/#REF!)</f>
        <v>#REF!</v>
      </c>
      <c r="E56" s="84" t="e">
        <f>C56-#REF!</f>
        <v>#REF!</v>
      </c>
    </row>
    <row r="57" spans="1:5" s="76" customFormat="1" ht="12.75" customHeight="1" hidden="1">
      <c r="A57" s="77" t="s">
        <v>12</v>
      </c>
      <c r="B57" s="31">
        <v>0</v>
      </c>
      <c r="C57" s="31">
        <v>0</v>
      </c>
      <c r="D57" s="83" t="e">
        <f>IF(#REF!=0,"   ",C57/#REF!)</f>
        <v>#REF!</v>
      </c>
      <c r="E57" s="84" t="e">
        <f>C57-#REF!</f>
        <v>#REF!</v>
      </c>
    </row>
    <row r="58" spans="1:5" s="76" customFormat="1" ht="12.75" customHeight="1" hidden="1">
      <c r="A58" s="47" t="s">
        <v>13</v>
      </c>
      <c r="B58" s="31">
        <v>0</v>
      </c>
      <c r="C58" s="86">
        <v>0</v>
      </c>
      <c r="D58" s="83" t="e">
        <f>IF(#REF!=0,"   ",C58/#REF!)</f>
        <v>#REF!</v>
      </c>
      <c r="E58" s="84" t="e">
        <f>C58-#REF!</f>
        <v>#REF!</v>
      </c>
    </row>
    <row r="59" spans="1:5" s="76" customFormat="1" ht="36" customHeight="1" hidden="1">
      <c r="A59" s="47" t="s">
        <v>23</v>
      </c>
      <c r="B59" s="31">
        <v>3477561</v>
      </c>
      <c r="C59" s="86">
        <v>2736977</v>
      </c>
      <c r="D59" s="83" t="e">
        <f>IF(#REF!=0,"   ",C59/#REF!)</f>
        <v>#REF!</v>
      </c>
      <c r="E59" s="84" t="e">
        <f>C59-#REF!</f>
        <v>#REF!</v>
      </c>
    </row>
    <row r="60" spans="1:5" s="76" customFormat="1" ht="12.75" customHeight="1" hidden="1">
      <c r="A60" s="47" t="s">
        <v>28</v>
      </c>
      <c r="B60" s="31"/>
      <c r="C60" s="86">
        <v>268613</v>
      </c>
      <c r="D60" s="83" t="e">
        <f>IF(#REF!=0,"   ",C60/#REF!)</f>
        <v>#REF!</v>
      </c>
      <c r="E60" s="84" t="e">
        <f>C60-#REF!</f>
        <v>#REF!</v>
      </c>
    </row>
    <row r="61" spans="1:5" s="76" customFormat="1" ht="21.75" customHeight="1">
      <c r="A61" s="134" t="s">
        <v>14</v>
      </c>
      <c r="B61" s="135">
        <f>SUM(B34,B35,B36:B43,B46)</f>
        <v>5078612</v>
      </c>
      <c r="C61" s="135">
        <f>SUM(C34,C35,C36:C43,C46)</f>
        <v>4034448.94</v>
      </c>
      <c r="D61" s="136">
        <f aca="true" t="shared" si="4" ref="D61:D76">IF(B61=0,"   ",C61/B61*100)</f>
        <v>79.43999147798651</v>
      </c>
      <c r="E61" s="137">
        <f aca="true" t="shared" si="5" ref="E61:E76">C61-B61</f>
        <v>-1044163.06</v>
      </c>
    </row>
    <row r="62" spans="1:5" s="8" customFormat="1" ht="13.5" thickBot="1">
      <c r="A62" s="152" t="s">
        <v>15</v>
      </c>
      <c r="B62" s="153"/>
      <c r="C62" s="154"/>
      <c r="D62" s="128" t="str">
        <f t="shared" si="4"/>
        <v>   </v>
      </c>
      <c r="E62" s="129">
        <f t="shared" si="5"/>
        <v>0</v>
      </c>
    </row>
    <row r="63" spans="1:5" s="76" customFormat="1" ht="13.5" thickBot="1">
      <c r="A63" s="144" t="s">
        <v>48</v>
      </c>
      <c r="B63" s="145">
        <v>788360</v>
      </c>
      <c r="C63" s="145">
        <v>623324.69</v>
      </c>
      <c r="D63" s="132">
        <f t="shared" si="4"/>
        <v>79.06599649906133</v>
      </c>
      <c r="E63" s="133">
        <f t="shared" si="5"/>
        <v>-165035.31000000006</v>
      </c>
    </row>
    <row r="64" spans="1:5" s="76" customFormat="1" ht="13.5" thickBot="1">
      <c r="A64" s="142" t="s">
        <v>49</v>
      </c>
      <c r="B64" s="143">
        <v>749800</v>
      </c>
      <c r="C64" s="145">
        <v>618396.6</v>
      </c>
      <c r="D64" s="106">
        <f t="shared" si="4"/>
        <v>82.47487329954654</v>
      </c>
      <c r="E64" s="107">
        <f t="shared" si="5"/>
        <v>-131403.40000000002</v>
      </c>
    </row>
    <row r="65" spans="1:5" s="76" customFormat="1" ht="12.75">
      <c r="A65" s="47" t="s">
        <v>233</v>
      </c>
      <c r="B65" s="31">
        <v>476900</v>
      </c>
      <c r="C65" s="88">
        <v>398459.72</v>
      </c>
      <c r="D65" s="83">
        <f t="shared" si="4"/>
        <v>83.55204864751519</v>
      </c>
      <c r="E65" s="84">
        <f t="shared" si="5"/>
        <v>-78440.28000000003</v>
      </c>
    </row>
    <row r="66" spans="1:5" s="90" customFormat="1" ht="12.75">
      <c r="A66" s="47" t="s">
        <v>195</v>
      </c>
      <c r="B66" s="31">
        <v>100</v>
      </c>
      <c r="C66" s="88">
        <v>100</v>
      </c>
      <c r="D66" s="83">
        <f t="shared" si="4"/>
        <v>100</v>
      </c>
      <c r="E66" s="84">
        <f t="shared" si="5"/>
        <v>0</v>
      </c>
    </row>
    <row r="67" spans="1:5" s="76" customFormat="1" ht="12.75">
      <c r="A67" s="47" t="s">
        <v>158</v>
      </c>
      <c r="B67" s="31">
        <v>0</v>
      </c>
      <c r="C67" s="88">
        <v>0</v>
      </c>
      <c r="D67" s="83" t="str">
        <f t="shared" si="4"/>
        <v>   </v>
      </c>
      <c r="E67" s="84">
        <f t="shared" si="5"/>
        <v>0</v>
      </c>
    </row>
    <row r="68" spans="1:5" s="76" customFormat="1" ht="12.75">
      <c r="A68" s="47" t="s">
        <v>71</v>
      </c>
      <c r="B68" s="204">
        <f>SUM(B69)</f>
        <v>38560</v>
      </c>
      <c r="C68" s="204">
        <v>0</v>
      </c>
      <c r="D68" s="83">
        <f t="shared" si="4"/>
        <v>0</v>
      </c>
      <c r="E68" s="84">
        <f t="shared" si="5"/>
        <v>-38560</v>
      </c>
    </row>
    <row r="69" spans="1:5" s="76" customFormat="1" ht="25.5" customHeight="1" thickBot="1">
      <c r="A69" s="151" t="s">
        <v>89</v>
      </c>
      <c r="B69" s="126">
        <v>38560</v>
      </c>
      <c r="C69" s="93">
        <v>4928.09</v>
      </c>
      <c r="D69" s="128">
        <f t="shared" si="4"/>
        <v>12.780316390041493</v>
      </c>
      <c r="E69" s="129">
        <f t="shared" si="5"/>
        <v>-33631.91</v>
      </c>
    </row>
    <row r="70" spans="1:5" s="76" customFormat="1" ht="13.5" thickBot="1">
      <c r="A70" s="144" t="s">
        <v>67</v>
      </c>
      <c r="B70" s="205">
        <f>SUM(B71)</f>
        <v>46600</v>
      </c>
      <c r="C70" s="205">
        <f>SUM(C71)</f>
        <v>42432.63</v>
      </c>
      <c r="D70" s="132">
        <f t="shared" si="4"/>
        <v>91.05714592274677</v>
      </c>
      <c r="E70" s="133">
        <f t="shared" si="5"/>
        <v>-4167.370000000003</v>
      </c>
    </row>
    <row r="71" spans="1:5" s="76" customFormat="1" ht="26.25" thickBot="1">
      <c r="A71" s="103" t="s">
        <v>190</v>
      </c>
      <c r="B71" s="146">
        <v>46600</v>
      </c>
      <c r="C71" s="105">
        <v>42432.63</v>
      </c>
      <c r="D71" s="148">
        <f t="shared" si="4"/>
        <v>91.05714592274677</v>
      </c>
      <c r="E71" s="149">
        <f t="shared" si="5"/>
        <v>-4167.370000000003</v>
      </c>
    </row>
    <row r="72" spans="1:5" s="76" customFormat="1" ht="13.5" thickBot="1">
      <c r="A72" s="144" t="s">
        <v>50</v>
      </c>
      <c r="B72" s="205">
        <f>SUM(B73)</f>
        <v>15600</v>
      </c>
      <c r="C72" s="205">
        <f>SUM(C73)</f>
        <v>0</v>
      </c>
      <c r="D72" s="132">
        <f t="shared" si="4"/>
        <v>0</v>
      </c>
      <c r="E72" s="133">
        <f t="shared" si="5"/>
        <v>-15600</v>
      </c>
    </row>
    <row r="73" spans="1:5" s="76" customFormat="1" ht="13.5" thickBot="1">
      <c r="A73" s="103" t="s">
        <v>266</v>
      </c>
      <c r="B73" s="146">
        <v>15600</v>
      </c>
      <c r="C73" s="105">
        <v>0</v>
      </c>
      <c r="D73" s="148">
        <f t="shared" si="4"/>
        <v>0</v>
      </c>
      <c r="E73" s="149">
        <f t="shared" si="5"/>
        <v>-15600</v>
      </c>
    </row>
    <row r="74" spans="1:5" s="76" customFormat="1" ht="13.5" thickBot="1">
      <c r="A74" s="144" t="s">
        <v>51</v>
      </c>
      <c r="B74" s="205">
        <f>SUM(B75)</f>
        <v>0</v>
      </c>
      <c r="C74" s="205">
        <v>0</v>
      </c>
      <c r="D74" s="132" t="str">
        <f t="shared" si="4"/>
        <v>   </v>
      </c>
      <c r="E74" s="133">
        <f t="shared" si="5"/>
        <v>0</v>
      </c>
    </row>
    <row r="75" spans="1:5" s="76" customFormat="1" ht="12.75">
      <c r="A75" s="142" t="s">
        <v>179</v>
      </c>
      <c r="B75" s="143">
        <v>0</v>
      </c>
      <c r="C75" s="143">
        <v>0</v>
      </c>
      <c r="D75" s="106" t="str">
        <f t="shared" si="4"/>
        <v>   </v>
      </c>
      <c r="E75" s="107">
        <f t="shared" si="5"/>
        <v>0</v>
      </c>
    </row>
    <row r="76" spans="1:5" s="76" customFormat="1" ht="13.5" thickBot="1">
      <c r="A76" s="91" t="s">
        <v>188</v>
      </c>
      <c r="B76" s="126">
        <v>0</v>
      </c>
      <c r="C76" s="126">
        <v>0</v>
      </c>
      <c r="D76" s="128" t="str">
        <f t="shared" si="4"/>
        <v>   </v>
      </c>
      <c r="E76" s="129">
        <f t="shared" si="5"/>
        <v>0</v>
      </c>
    </row>
    <row r="77" spans="1:5" s="76" customFormat="1" ht="13.5" thickBot="1">
      <c r="A77" s="144" t="s">
        <v>16</v>
      </c>
      <c r="B77" s="205">
        <f>B80+B82+B86</f>
        <v>580600</v>
      </c>
      <c r="C77" s="205">
        <f>SUM(C82,C86,)</f>
        <v>396678.55</v>
      </c>
      <c r="D77" s="132">
        <f>IF(B77=0,"   ",C77/B77*100)</f>
        <v>68.32217533585946</v>
      </c>
      <c r="E77" s="133">
        <f>C77-B77</f>
        <v>-183921.45</v>
      </c>
    </row>
    <row r="78" spans="1:5" s="76" customFormat="1" ht="12.75" customHeight="1" hidden="1">
      <c r="A78" s="142" t="s">
        <v>53</v>
      </c>
      <c r="B78" s="143" t="e">
        <f>SUM(#REF!,B86,#REF!)</f>
        <v>#REF!</v>
      </c>
      <c r="C78" s="143" t="e">
        <f>SUM(#REF!,C86,#REF!)</f>
        <v>#REF!</v>
      </c>
      <c r="D78" s="106" t="e">
        <f>IF(#REF!=0,"   ",C78/#REF!)</f>
        <v>#REF!</v>
      </c>
      <c r="E78" s="107" t="e">
        <f>C78-#REF!</f>
        <v>#REF!</v>
      </c>
    </row>
    <row r="79" spans="1:5" s="76" customFormat="1" ht="12.75" customHeight="1" hidden="1">
      <c r="A79" s="47" t="s">
        <v>25</v>
      </c>
      <c r="B79" s="31">
        <v>851563</v>
      </c>
      <c r="C79" s="86">
        <v>851563</v>
      </c>
      <c r="D79" s="83" t="e">
        <f>IF(#REF!=0,"   ",C79/#REF!)</f>
        <v>#REF!</v>
      </c>
      <c r="E79" s="84" t="e">
        <f>C79-#REF!</f>
        <v>#REF!</v>
      </c>
    </row>
    <row r="80" spans="1:5" s="76" customFormat="1" ht="12.75">
      <c r="A80" s="47" t="s">
        <v>17</v>
      </c>
      <c r="B80" s="31">
        <v>0</v>
      </c>
      <c r="C80" s="31">
        <f>SUM(C82:C83)</f>
        <v>0</v>
      </c>
      <c r="D80" s="83" t="str">
        <f>IF(B80=0,"   ",C80/B80*100)</f>
        <v>   </v>
      </c>
      <c r="E80" s="84">
        <f>C80-B80</f>
        <v>0</v>
      </c>
    </row>
    <row r="81" spans="1:5" s="76" customFormat="1" ht="12.75">
      <c r="A81" s="47" t="s">
        <v>160</v>
      </c>
      <c r="B81" s="31">
        <v>0</v>
      </c>
      <c r="C81" s="86">
        <v>0</v>
      </c>
      <c r="D81" s="83" t="str">
        <f>IF(B81=0,"   ",C81/B81*100)</f>
        <v>   </v>
      </c>
      <c r="E81" s="84">
        <f>C81-B81</f>
        <v>0</v>
      </c>
    </row>
    <row r="82" spans="1:5" s="76" customFormat="1" ht="12.75">
      <c r="A82" s="47" t="s">
        <v>146</v>
      </c>
      <c r="B82" s="31"/>
      <c r="C82" s="31">
        <f>SUM(C83:C84)</f>
        <v>0</v>
      </c>
      <c r="D82" s="83" t="str">
        <f aca="true" t="shared" si="6" ref="D82:D120">IF(B82=0,"   ",C82/B82*100)</f>
        <v>   </v>
      </c>
      <c r="E82" s="84">
        <f aca="true" t="shared" si="7" ref="E82:E120">C82-B82</f>
        <v>0</v>
      </c>
    </row>
    <row r="83" spans="1:5" s="76" customFormat="1" ht="12.75">
      <c r="A83" s="47" t="s">
        <v>176</v>
      </c>
      <c r="B83" s="31">
        <v>0</v>
      </c>
      <c r="C83" s="86">
        <v>0</v>
      </c>
      <c r="D83" s="83" t="str">
        <f t="shared" si="6"/>
        <v>   </v>
      </c>
      <c r="E83" s="84">
        <f t="shared" si="7"/>
        <v>0</v>
      </c>
    </row>
    <row r="84" spans="1:5" s="76" customFormat="1" ht="12.75">
      <c r="A84" s="47" t="s">
        <v>177</v>
      </c>
      <c r="B84" s="31">
        <v>0</v>
      </c>
      <c r="C84" s="86">
        <v>0</v>
      </c>
      <c r="D84" s="83" t="str">
        <f t="shared" si="6"/>
        <v>   </v>
      </c>
      <c r="E84" s="84">
        <f t="shared" si="7"/>
        <v>0</v>
      </c>
    </row>
    <row r="85" spans="1:5" s="76" customFormat="1" ht="12.75">
      <c r="A85" s="47" t="s">
        <v>189</v>
      </c>
      <c r="B85" s="31">
        <v>0</v>
      </c>
      <c r="C85" s="86">
        <v>0</v>
      </c>
      <c r="D85" s="83" t="str">
        <f t="shared" si="6"/>
        <v>   </v>
      </c>
      <c r="E85" s="84">
        <f t="shared" si="7"/>
        <v>0</v>
      </c>
    </row>
    <row r="86" spans="1:5" s="76" customFormat="1" ht="12.75">
      <c r="A86" s="47" t="s">
        <v>83</v>
      </c>
      <c r="B86" s="31">
        <v>580600</v>
      </c>
      <c r="C86" s="31">
        <v>396678.55</v>
      </c>
      <c r="D86" s="83">
        <f t="shared" si="6"/>
        <v>68.32217533585946</v>
      </c>
      <c r="E86" s="84">
        <f t="shared" si="7"/>
        <v>-183921.45</v>
      </c>
    </row>
    <row r="87" spans="1:5" s="76" customFormat="1" ht="15" customHeight="1">
      <c r="A87" s="47" t="s">
        <v>81</v>
      </c>
      <c r="B87" s="31">
        <v>200000</v>
      </c>
      <c r="C87" s="86">
        <v>180000</v>
      </c>
      <c r="D87" s="83">
        <f t="shared" si="6"/>
        <v>90</v>
      </c>
      <c r="E87" s="84">
        <f t="shared" si="7"/>
        <v>-20000</v>
      </c>
    </row>
    <row r="88" spans="1:5" s="76" customFormat="1" ht="12.75" customHeight="1">
      <c r="A88" s="47" t="s">
        <v>121</v>
      </c>
      <c r="B88" s="31">
        <v>128000</v>
      </c>
      <c r="C88" s="86">
        <v>99397</v>
      </c>
      <c r="D88" s="83">
        <f t="shared" si="6"/>
        <v>77.65390625</v>
      </c>
      <c r="E88" s="84">
        <f t="shared" si="7"/>
        <v>-28603</v>
      </c>
    </row>
    <row r="89" spans="1:5" s="76" customFormat="1" ht="15" customHeight="1">
      <c r="A89" s="47" t="s">
        <v>122</v>
      </c>
      <c r="B89" s="31">
        <v>140000</v>
      </c>
      <c r="C89" s="86">
        <v>99398</v>
      </c>
      <c r="D89" s="83">
        <f t="shared" si="6"/>
        <v>70.99857142857144</v>
      </c>
      <c r="E89" s="84">
        <f t="shared" si="7"/>
        <v>-40602</v>
      </c>
    </row>
    <row r="90" spans="1:5" s="76" customFormat="1" ht="12.75" customHeight="1" thickBot="1">
      <c r="A90" s="91" t="s">
        <v>82</v>
      </c>
      <c r="B90" s="126">
        <v>112600</v>
      </c>
      <c r="C90" s="141">
        <v>17883.55</v>
      </c>
      <c r="D90" s="128">
        <f t="shared" si="6"/>
        <v>15.882371225577263</v>
      </c>
      <c r="E90" s="129">
        <f t="shared" si="7"/>
        <v>-94716.45</v>
      </c>
    </row>
    <row r="91" spans="1:5" s="76" customFormat="1" ht="15" customHeight="1" thickBot="1">
      <c r="A91" s="144" t="s">
        <v>24</v>
      </c>
      <c r="B91" s="145">
        <v>3000</v>
      </c>
      <c r="C91" s="145">
        <v>2740</v>
      </c>
      <c r="D91" s="132">
        <f t="shared" si="6"/>
        <v>91.33333333333333</v>
      </c>
      <c r="E91" s="133">
        <f t="shared" si="7"/>
        <v>-260</v>
      </c>
    </row>
    <row r="92" spans="1:5" s="76" customFormat="1" ht="13.5" thickBot="1">
      <c r="A92" s="144" t="s">
        <v>54</v>
      </c>
      <c r="B92" s="206">
        <f>SUM(B93)</f>
        <v>3011840</v>
      </c>
      <c r="C92" s="205">
        <f>SUM(C93)</f>
        <v>2554006.17</v>
      </c>
      <c r="D92" s="132">
        <f t="shared" si="6"/>
        <v>84.7988661416277</v>
      </c>
      <c r="E92" s="133">
        <f t="shared" si="7"/>
        <v>-457833.8300000001</v>
      </c>
    </row>
    <row r="93" spans="1:5" s="76" customFormat="1" ht="12.75">
      <c r="A93" s="142" t="s">
        <v>55</v>
      </c>
      <c r="B93" s="143">
        <v>3011840</v>
      </c>
      <c r="C93" s="150">
        <v>2554006.17</v>
      </c>
      <c r="D93" s="106">
        <f t="shared" si="6"/>
        <v>84.7988661416277</v>
      </c>
      <c r="E93" s="107">
        <f t="shared" si="7"/>
        <v>-457833.8300000001</v>
      </c>
    </row>
    <row r="94" spans="1:5" s="76" customFormat="1" ht="12.75">
      <c r="A94" s="47" t="s">
        <v>233</v>
      </c>
      <c r="B94" s="31">
        <v>712050</v>
      </c>
      <c r="C94" s="86">
        <v>588366.42</v>
      </c>
      <c r="D94" s="83">
        <f t="shared" si="6"/>
        <v>82.62993048240995</v>
      </c>
      <c r="E94" s="84">
        <f t="shared" si="7"/>
        <v>-123683.57999999996</v>
      </c>
    </row>
    <row r="95" spans="1:5" s="76" customFormat="1" ht="12.75">
      <c r="A95" s="47" t="s">
        <v>191</v>
      </c>
      <c r="B95" s="31">
        <v>3800</v>
      </c>
      <c r="C95" s="86">
        <v>3800</v>
      </c>
      <c r="D95" s="83">
        <f t="shared" si="6"/>
        <v>100</v>
      </c>
      <c r="E95" s="84">
        <f t="shared" si="7"/>
        <v>0</v>
      </c>
    </row>
    <row r="96" spans="1:5" s="76" customFormat="1" ht="13.5" thickBot="1">
      <c r="A96" s="91" t="s">
        <v>268</v>
      </c>
      <c r="B96" s="126">
        <v>784000</v>
      </c>
      <c r="C96" s="93">
        <v>784000</v>
      </c>
      <c r="D96" s="128">
        <f t="shared" si="6"/>
        <v>100</v>
      </c>
      <c r="E96" s="129">
        <f t="shared" si="7"/>
        <v>0</v>
      </c>
    </row>
    <row r="97" spans="1:5" s="76" customFormat="1" ht="13.5" thickBot="1">
      <c r="A97" s="144" t="s">
        <v>239</v>
      </c>
      <c r="B97" s="206">
        <f>SUM(B98)</f>
        <v>15000</v>
      </c>
      <c r="C97" s="206">
        <f>C98</f>
        <v>13500</v>
      </c>
      <c r="D97" s="132">
        <f t="shared" si="6"/>
        <v>90</v>
      </c>
      <c r="E97" s="133">
        <f t="shared" si="7"/>
        <v>-1500</v>
      </c>
    </row>
    <row r="98" spans="1:5" s="76" customFormat="1" ht="13.5" thickBot="1">
      <c r="A98" s="103" t="s">
        <v>56</v>
      </c>
      <c r="B98" s="146">
        <v>15000</v>
      </c>
      <c r="C98" s="147">
        <v>13500</v>
      </c>
      <c r="D98" s="148">
        <f t="shared" si="6"/>
        <v>90</v>
      </c>
      <c r="E98" s="149">
        <f t="shared" si="7"/>
        <v>-1500</v>
      </c>
    </row>
    <row r="99" spans="1:5" s="76" customFormat="1" ht="13.5" thickBot="1">
      <c r="A99" s="219" t="s">
        <v>18</v>
      </c>
      <c r="B99" s="205">
        <f>B100</f>
        <v>667612</v>
      </c>
      <c r="C99" s="205">
        <f>SUM(C100)</f>
        <v>0</v>
      </c>
      <c r="D99" s="132">
        <f t="shared" si="6"/>
        <v>0</v>
      </c>
      <c r="E99" s="133">
        <f t="shared" si="7"/>
        <v>-667612</v>
      </c>
    </row>
    <row r="100" spans="1:5" s="76" customFormat="1" ht="12.75">
      <c r="A100" s="142" t="s">
        <v>248</v>
      </c>
      <c r="B100" s="207">
        <f>SUM(B117,B110,B101)</f>
        <v>667612</v>
      </c>
      <c r="C100" s="207">
        <f>SUM(C117,C110,C101)</f>
        <v>0</v>
      </c>
      <c r="D100" s="106">
        <f t="shared" si="6"/>
        <v>0</v>
      </c>
      <c r="E100" s="107">
        <f t="shared" si="7"/>
        <v>-667612</v>
      </c>
    </row>
    <row r="101" spans="1:5" s="76" customFormat="1" ht="12.75">
      <c r="A101" s="155" t="s">
        <v>274</v>
      </c>
      <c r="B101" s="195">
        <f>SUM(B102,B106)</f>
        <v>45600</v>
      </c>
      <c r="C101" s="195">
        <f>SUM(C102:C106)</f>
        <v>0</v>
      </c>
      <c r="D101" s="83">
        <f t="shared" si="6"/>
        <v>0</v>
      </c>
      <c r="E101" s="84">
        <f t="shared" si="7"/>
        <v>-45600</v>
      </c>
    </row>
    <row r="102" spans="1:5" s="76" customFormat="1" ht="24.75" customHeight="1">
      <c r="A102" s="47" t="s">
        <v>249</v>
      </c>
      <c r="B102" s="204">
        <f>SUM(B103:B105)</f>
        <v>45600</v>
      </c>
      <c r="C102" s="204">
        <f>SUM(C103:C105)</f>
        <v>0</v>
      </c>
      <c r="D102" s="83">
        <f t="shared" si="6"/>
        <v>0</v>
      </c>
      <c r="E102" s="84">
        <f t="shared" si="7"/>
        <v>-45600</v>
      </c>
    </row>
    <row r="103" spans="1:5" s="76" customFormat="1" ht="15.75" customHeight="1">
      <c r="A103" s="47" t="s">
        <v>259</v>
      </c>
      <c r="B103" s="31">
        <v>45600</v>
      </c>
      <c r="C103" s="86"/>
      <c r="D103" s="83">
        <f t="shared" si="6"/>
        <v>0</v>
      </c>
      <c r="E103" s="84">
        <f t="shared" si="7"/>
        <v>-45600</v>
      </c>
    </row>
    <row r="104" spans="1:5" s="76" customFormat="1" ht="13.5" customHeight="1">
      <c r="A104" s="47" t="s">
        <v>260</v>
      </c>
      <c r="B104" s="31"/>
      <c r="C104" s="86"/>
      <c r="D104" s="83" t="str">
        <f t="shared" si="6"/>
        <v>   </v>
      </c>
      <c r="E104" s="84">
        <f t="shared" si="7"/>
        <v>0</v>
      </c>
    </row>
    <row r="105" spans="1:5" s="76" customFormat="1" ht="15" customHeight="1">
      <c r="A105" s="47" t="s">
        <v>261</v>
      </c>
      <c r="B105" s="31">
        <v>0</v>
      </c>
      <c r="C105" s="86"/>
      <c r="D105" s="83" t="str">
        <f t="shared" si="6"/>
        <v>   </v>
      </c>
      <c r="E105" s="84">
        <f t="shared" si="7"/>
        <v>0</v>
      </c>
    </row>
    <row r="106" spans="1:5" s="76" customFormat="1" ht="24.75" customHeight="1">
      <c r="A106" s="47" t="s">
        <v>250</v>
      </c>
      <c r="B106" s="204">
        <f>SUM(B107:B109)</f>
        <v>0</v>
      </c>
      <c r="C106" s="204">
        <f>SUM(C107:C109)</f>
        <v>0</v>
      </c>
      <c r="D106" s="83" t="str">
        <f t="shared" si="6"/>
        <v>   </v>
      </c>
      <c r="E106" s="84">
        <f t="shared" si="7"/>
        <v>0</v>
      </c>
    </row>
    <row r="107" spans="1:5" s="76" customFormat="1" ht="15" customHeight="1">
      <c r="A107" s="47" t="s">
        <v>259</v>
      </c>
      <c r="B107" s="31">
        <v>0</v>
      </c>
      <c r="C107" s="86"/>
      <c r="D107" s="83" t="str">
        <f t="shared" si="6"/>
        <v>   </v>
      </c>
      <c r="E107" s="84">
        <f t="shared" si="7"/>
        <v>0</v>
      </c>
    </row>
    <row r="108" spans="1:5" s="76" customFormat="1" ht="12" customHeight="1">
      <c r="A108" s="47" t="s">
        <v>260</v>
      </c>
      <c r="B108" s="31">
        <v>0</v>
      </c>
      <c r="C108" s="86"/>
      <c r="D108" s="83" t="str">
        <f t="shared" si="6"/>
        <v>   </v>
      </c>
      <c r="E108" s="84">
        <f t="shared" si="7"/>
        <v>0</v>
      </c>
    </row>
    <row r="109" spans="1:5" s="76" customFormat="1" ht="14.25" customHeight="1">
      <c r="A109" s="47" t="s">
        <v>261</v>
      </c>
      <c r="B109" s="31"/>
      <c r="C109" s="86"/>
      <c r="D109" s="83" t="str">
        <f t="shared" si="6"/>
        <v>   </v>
      </c>
      <c r="E109" s="84">
        <f t="shared" si="7"/>
        <v>0</v>
      </c>
    </row>
    <row r="110" spans="1:5" s="76" customFormat="1" ht="14.25" customHeight="1">
      <c r="A110" s="155" t="s">
        <v>275</v>
      </c>
      <c r="B110" s="195">
        <f>SUM(B111,B114)</f>
        <v>244000</v>
      </c>
      <c r="C110" s="195">
        <f>SUM(C111:C114)</f>
        <v>0</v>
      </c>
      <c r="D110" s="83">
        <f t="shared" si="6"/>
        <v>0</v>
      </c>
      <c r="E110" s="84">
        <f t="shared" si="7"/>
        <v>-244000</v>
      </c>
    </row>
    <row r="111" spans="1:5" s="76" customFormat="1" ht="26.25" customHeight="1">
      <c r="A111" s="116" t="s">
        <v>251</v>
      </c>
      <c r="B111" s="208">
        <f>SUM(B112:B113)</f>
        <v>244000</v>
      </c>
      <c r="C111" s="208">
        <f>SUM(C112:C113)</f>
        <v>0</v>
      </c>
      <c r="D111" s="83">
        <f t="shared" si="6"/>
        <v>0</v>
      </c>
      <c r="E111" s="84">
        <f t="shared" si="7"/>
        <v>-244000</v>
      </c>
    </row>
    <row r="112" spans="1:5" s="76" customFormat="1" ht="14.25" customHeight="1">
      <c r="A112" s="47" t="s">
        <v>260</v>
      </c>
      <c r="B112" s="114">
        <v>244000</v>
      </c>
      <c r="C112" s="119"/>
      <c r="D112" s="83">
        <f t="shared" si="6"/>
        <v>0</v>
      </c>
      <c r="E112" s="84">
        <f t="shared" si="7"/>
        <v>-244000</v>
      </c>
    </row>
    <row r="113" spans="1:5" s="76" customFormat="1" ht="14.25" customHeight="1">
      <c r="A113" s="47" t="s">
        <v>261</v>
      </c>
      <c r="B113" s="114">
        <v>0</v>
      </c>
      <c r="C113" s="119"/>
      <c r="D113" s="83" t="str">
        <f t="shared" si="6"/>
        <v>   </v>
      </c>
      <c r="E113" s="84">
        <f t="shared" si="7"/>
        <v>0</v>
      </c>
    </row>
    <row r="114" spans="1:5" s="76" customFormat="1" ht="26.25" customHeight="1">
      <c r="A114" s="116" t="s">
        <v>250</v>
      </c>
      <c r="B114" s="208">
        <f>SUM(B115:B116)</f>
        <v>0</v>
      </c>
      <c r="C114" s="208">
        <f>SUM(C115:C116)</f>
        <v>0</v>
      </c>
      <c r="D114" s="83" t="str">
        <f t="shared" si="6"/>
        <v>   </v>
      </c>
      <c r="E114" s="84">
        <f t="shared" si="7"/>
        <v>0</v>
      </c>
    </row>
    <row r="115" spans="1:5" s="76" customFormat="1" ht="14.25" customHeight="1">
      <c r="A115" s="47" t="s">
        <v>260</v>
      </c>
      <c r="B115" s="114">
        <v>0</v>
      </c>
      <c r="C115" s="119"/>
      <c r="D115" s="83" t="str">
        <f t="shared" si="6"/>
        <v>   </v>
      </c>
      <c r="E115" s="84">
        <f t="shared" si="7"/>
        <v>0</v>
      </c>
    </row>
    <row r="116" spans="1:5" s="76" customFormat="1" ht="12.75" customHeight="1">
      <c r="A116" s="47" t="s">
        <v>261</v>
      </c>
      <c r="B116" s="114">
        <v>0</v>
      </c>
      <c r="C116" s="119"/>
      <c r="D116" s="83" t="str">
        <f t="shared" si="6"/>
        <v>   </v>
      </c>
      <c r="E116" s="84">
        <f t="shared" si="7"/>
        <v>0</v>
      </c>
    </row>
    <row r="117" spans="1:5" s="76" customFormat="1" ht="16.5" customHeight="1">
      <c r="A117" s="155" t="s">
        <v>252</v>
      </c>
      <c r="B117" s="195">
        <f>SUM(B118:B120)</f>
        <v>378012</v>
      </c>
      <c r="C117" s="195">
        <f>SUM(C118:C120)</f>
        <v>0</v>
      </c>
      <c r="D117" s="83">
        <f t="shared" si="6"/>
        <v>0</v>
      </c>
      <c r="E117" s="84">
        <f t="shared" si="7"/>
        <v>-378012</v>
      </c>
    </row>
    <row r="118" spans="1:5" s="76" customFormat="1" ht="16.5" customHeight="1">
      <c r="A118" s="47" t="s">
        <v>259</v>
      </c>
      <c r="B118" s="118">
        <v>115560</v>
      </c>
      <c r="C118" s="119"/>
      <c r="D118" s="83">
        <f t="shared" si="6"/>
        <v>0</v>
      </c>
      <c r="E118" s="84">
        <f t="shared" si="7"/>
        <v>-115560</v>
      </c>
    </row>
    <row r="119" spans="1:5" s="76" customFormat="1" ht="16.5" customHeight="1">
      <c r="A119" s="47" t="s">
        <v>260</v>
      </c>
      <c r="B119" s="118">
        <v>209952</v>
      </c>
      <c r="C119" s="119"/>
      <c r="D119" s="83">
        <f t="shared" si="6"/>
        <v>0</v>
      </c>
      <c r="E119" s="84">
        <f t="shared" si="7"/>
        <v>-209952</v>
      </c>
    </row>
    <row r="120" spans="1:5" s="76" customFormat="1" ht="16.5" customHeight="1">
      <c r="A120" s="47" t="s">
        <v>261</v>
      </c>
      <c r="B120" s="118">
        <v>52500</v>
      </c>
      <c r="C120" s="119"/>
      <c r="D120" s="83">
        <f t="shared" si="6"/>
        <v>0</v>
      </c>
      <c r="E120" s="84">
        <f t="shared" si="7"/>
        <v>-52500</v>
      </c>
    </row>
    <row r="121" spans="1:5" s="76" customFormat="1" ht="16.5" customHeight="1">
      <c r="A121" s="134" t="s">
        <v>19</v>
      </c>
      <c r="B121" s="135">
        <f>SUM(B63,B70,B72,B74,B77,B91,B92,B97,B99,)</f>
        <v>5128612</v>
      </c>
      <c r="C121" s="135">
        <f>SUM(C63,C70,C72,C74,C77,C91,C92,C97,C99,)</f>
        <v>3632682.04</v>
      </c>
      <c r="D121" s="136">
        <f>IF(B121=0,"   ",C121/B121*100)</f>
        <v>70.83167999450923</v>
      </c>
      <c r="E121" s="137">
        <f>C121-B121</f>
        <v>-1495929.96</v>
      </c>
    </row>
    <row r="122" spans="1:5" s="76" customFormat="1" ht="13.5" thickBot="1">
      <c r="A122" s="94" t="s">
        <v>237</v>
      </c>
      <c r="B122" s="210">
        <f>B65+B94</f>
        <v>1188950</v>
      </c>
      <c r="C122" s="210">
        <f>C65+C94</f>
        <v>986826.14</v>
      </c>
      <c r="D122" s="108">
        <f>IF(B122=0,"   ",C122/B122*100)</f>
        <v>82.99980150553009</v>
      </c>
      <c r="E122" s="109">
        <f>C122-B122</f>
        <v>-202123.86</v>
      </c>
    </row>
    <row r="123" spans="1:5" s="76" customFormat="1" ht="12.75" customHeight="1" hidden="1">
      <c r="A123" s="103" t="s">
        <v>32</v>
      </c>
      <c r="B123" s="104"/>
      <c r="C123" s="105"/>
      <c r="D123" s="106" t="e">
        <f>IF(#REF!=0,"   ",C123/#REF!)</f>
        <v>#REF!</v>
      </c>
      <c r="E123" s="107" t="e">
        <f>C123-#REF!</f>
        <v>#REF!</v>
      </c>
    </row>
    <row r="124" spans="1:5" s="76" customFormat="1" ht="12.75" customHeight="1" hidden="1">
      <c r="A124" s="91" t="s">
        <v>33</v>
      </c>
      <c r="B124" s="92">
        <v>1122919</v>
      </c>
      <c r="C124" s="93">
        <v>815256</v>
      </c>
      <c r="D124" s="83" t="e">
        <f>IF(#REF!=0,"   ",C124/#REF!)</f>
        <v>#REF!</v>
      </c>
      <c r="E124" s="84" t="e">
        <f>C124-#REF!</f>
        <v>#REF!</v>
      </c>
    </row>
    <row r="125" spans="1:5" s="76" customFormat="1" ht="13.5" customHeight="1" hidden="1" thickBot="1">
      <c r="A125" s="94" t="s">
        <v>34</v>
      </c>
      <c r="B125" s="95">
        <v>1700000</v>
      </c>
      <c r="C125" s="96">
        <v>1700000</v>
      </c>
      <c r="D125" s="83" t="e">
        <f>IF(#REF!=0,"   ",C125/#REF!)</f>
        <v>#REF!</v>
      </c>
      <c r="E125" s="84" t="e">
        <f>C125-#REF!</f>
        <v>#REF!</v>
      </c>
    </row>
    <row r="126" spans="1:5" s="76" customFormat="1" ht="23.25" customHeight="1">
      <c r="A126" s="110" t="s">
        <v>271</v>
      </c>
      <c r="B126" s="110"/>
      <c r="C126" s="254"/>
      <c r="D126" s="254"/>
      <c r="E126" s="254"/>
    </row>
    <row r="127" spans="1:5" s="76" customFormat="1" ht="12" customHeight="1">
      <c r="A127" s="110" t="s">
        <v>270</v>
      </c>
      <c r="B127" s="110"/>
      <c r="C127" s="111" t="s">
        <v>272</v>
      </c>
      <c r="D127" s="112"/>
      <c r="E127" s="113"/>
    </row>
    <row r="128" spans="1:5" s="7" customFormat="1" ht="12.75">
      <c r="A128" s="44"/>
      <c r="B128" s="44"/>
      <c r="C128" s="45"/>
      <c r="D128" s="44"/>
      <c r="E128" s="46"/>
    </row>
    <row r="129" spans="3:5" s="7" customFormat="1" ht="12.75">
      <c r="C129" s="6"/>
      <c r="E129" s="2"/>
    </row>
    <row r="130" spans="3:5" s="7" customFormat="1" ht="12.75">
      <c r="C130" s="6"/>
      <c r="E130" s="2"/>
    </row>
    <row r="131" spans="3:5" s="7" customFormat="1" ht="12.75">
      <c r="C131" s="6"/>
      <c r="E131" s="2"/>
    </row>
    <row r="132" spans="3:5" s="7" customFormat="1" ht="12.75">
      <c r="C132" s="6"/>
      <c r="E132" s="2"/>
    </row>
    <row r="133" spans="3:5" s="7" customFormat="1" ht="12.75">
      <c r="C133" s="6"/>
      <c r="E133" s="2"/>
    </row>
    <row r="134" spans="3:5" s="7" customFormat="1" ht="12.75">
      <c r="C134" s="6"/>
      <c r="E134" s="2"/>
    </row>
    <row r="135" spans="3:5" s="7" customFormat="1" ht="12.75">
      <c r="C135" s="6"/>
      <c r="E135" s="2"/>
    </row>
    <row r="136" spans="3:5" s="7" customFormat="1" ht="12.75">
      <c r="C136" s="6"/>
      <c r="E136" s="2"/>
    </row>
    <row r="137" spans="3:5" s="7" customFormat="1" ht="12.75">
      <c r="C137" s="6"/>
      <c r="E137" s="2"/>
    </row>
  </sheetData>
  <mergeCells count="2">
    <mergeCell ref="C126:E126"/>
    <mergeCell ref="A1:E1"/>
  </mergeCells>
  <printOptions horizontalCentered="1" verticalCentered="1"/>
  <pageMargins left="0.5905511811023623" right="0.5905511811023623" top="0.35433070866141736" bottom="0.1968503937007874" header="0.11811023622047245" footer="0.118110236220472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">
      <selection activeCell="A1" sqref="A1:E1"/>
    </sheetView>
  </sheetViews>
  <sheetFormatPr defaultColWidth="9.00390625" defaultRowHeight="12.75"/>
  <cols>
    <col min="1" max="1" width="92.875" style="0" customWidth="1"/>
    <col min="2" max="2" width="16.125" style="0" customWidth="1"/>
    <col min="3" max="3" width="18.75390625" style="0" customWidth="1"/>
    <col min="4" max="4" width="17.375" style="0" customWidth="1"/>
    <col min="5" max="5" width="19.25390625" style="0" customWidth="1"/>
  </cols>
  <sheetData>
    <row r="1" spans="1:5" ht="18">
      <c r="A1" s="256" t="s">
        <v>304</v>
      </c>
      <c r="B1" s="256"/>
      <c r="C1" s="256"/>
      <c r="D1" s="256"/>
      <c r="E1" s="25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59.25" customHeight="1">
      <c r="A4" s="35" t="s">
        <v>1</v>
      </c>
      <c r="B4" s="19" t="s">
        <v>229</v>
      </c>
      <c r="C4" s="32" t="s">
        <v>292</v>
      </c>
      <c r="D4" s="19" t="s">
        <v>225</v>
      </c>
      <c r="E4" s="101" t="s">
        <v>230</v>
      </c>
    </row>
    <row r="5" spans="1:5" ht="12.75">
      <c r="A5" s="13">
        <v>1</v>
      </c>
      <c r="B5" s="97"/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88">
        <f>SUM(B8)</f>
        <v>123600</v>
      </c>
      <c r="C7" s="188">
        <f>SUM(C8)</f>
        <v>57267.59</v>
      </c>
      <c r="D7" s="26">
        <f aca="true" t="shared" si="0" ref="D7:D70">IF(B7=0,"   ",C7/B7*100)</f>
        <v>46.33300161812298</v>
      </c>
      <c r="E7" s="49">
        <f aca="true" t="shared" si="1" ref="E7:E90">C7-B7</f>
        <v>-66332.41</v>
      </c>
    </row>
    <row r="8" spans="1:5" ht="12.75">
      <c r="A8" s="16" t="s">
        <v>57</v>
      </c>
      <c r="B8" s="25">
        <v>123600</v>
      </c>
      <c r="C8" s="27">
        <v>57267.59</v>
      </c>
      <c r="D8" s="26">
        <f t="shared" si="0"/>
        <v>46.33300161812298</v>
      </c>
      <c r="E8" s="49">
        <f t="shared" si="1"/>
        <v>-66332.41</v>
      </c>
    </row>
    <row r="9" spans="1:5" ht="12.75">
      <c r="A9" s="16" t="s">
        <v>7</v>
      </c>
      <c r="B9" s="190">
        <f>SUM(B10:B10)</f>
        <v>3300</v>
      </c>
      <c r="C9" s="190">
        <f>SUM(C10:C10)</f>
        <v>13538.01</v>
      </c>
      <c r="D9" s="26">
        <f t="shared" si="0"/>
        <v>410.2427272727272</v>
      </c>
      <c r="E9" s="49">
        <f t="shared" si="1"/>
        <v>10238.01</v>
      </c>
    </row>
    <row r="10" spans="1:5" ht="15" customHeight="1">
      <c r="A10" s="16" t="s">
        <v>38</v>
      </c>
      <c r="B10" s="25">
        <v>3300</v>
      </c>
      <c r="C10" s="27">
        <v>13538.01</v>
      </c>
      <c r="D10" s="26">
        <f t="shared" si="0"/>
        <v>410.2427272727272</v>
      </c>
      <c r="E10" s="49">
        <f t="shared" si="1"/>
        <v>10238.01</v>
      </c>
    </row>
    <row r="11" spans="1:5" ht="12.75">
      <c r="A11" s="16" t="s">
        <v>9</v>
      </c>
      <c r="B11" s="190">
        <f>SUM(B12:B13)</f>
        <v>264400</v>
      </c>
      <c r="C11" s="190">
        <f>SUM(C12:C13)</f>
        <v>188882.78</v>
      </c>
      <c r="D11" s="26">
        <f t="shared" si="0"/>
        <v>71.43826777609682</v>
      </c>
      <c r="E11" s="49">
        <f t="shared" si="1"/>
        <v>-75517.22</v>
      </c>
    </row>
    <row r="12" spans="1:5" ht="12" customHeight="1">
      <c r="A12" s="16" t="s">
        <v>199</v>
      </c>
      <c r="B12" s="25">
        <v>31000</v>
      </c>
      <c r="C12" s="33">
        <v>8174.3</v>
      </c>
      <c r="D12" s="26">
        <f t="shared" si="0"/>
        <v>26.368709677419353</v>
      </c>
      <c r="E12" s="49">
        <f t="shared" si="1"/>
        <v>-22825.7</v>
      </c>
    </row>
    <row r="13" spans="1:5" ht="12.75">
      <c r="A13" s="16" t="s">
        <v>10</v>
      </c>
      <c r="B13" s="25">
        <v>233400</v>
      </c>
      <c r="C13" s="27">
        <v>180708.48</v>
      </c>
      <c r="D13" s="26">
        <f t="shared" si="0"/>
        <v>77.42437017994858</v>
      </c>
      <c r="E13" s="49">
        <f t="shared" si="1"/>
        <v>-52691.51999999999</v>
      </c>
    </row>
    <row r="14" spans="1:5" ht="25.5">
      <c r="A14" s="16" t="s">
        <v>143</v>
      </c>
      <c r="B14" s="25">
        <v>0</v>
      </c>
      <c r="C14" s="25">
        <v>529.57</v>
      </c>
      <c r="D14" s="26" t="str">
        <f t="shared" si="0"/>
        <v>   </v>
      </c>
      <c r="E14" s="49">
        <f t="shared" si="1"/>
        <v>529.57</v>
      </c>
    </row>
    <row r="15" spans="1:5" ht="25.5" customHeight="1">
      <c r="A15" s="16" t="s">
        <v>40</v>
      </c>
      <c r="B15" s="190">
        <f>SUM(B16,B17)</f>
        <v>434000</v>
      </c>
      <c r="C15" s="190">
        <f>SUM(C16,C17)</f>
        <v>290280.61</v>
      </c>
      <c r="D15" s="26">
        <f t="shared" si="0"/>
        <v>66.88493317972349</v>
      </c>
      <c r="E15" s="49">
        <f t="shared" si="1"/>
        <v>-143719.39</v>
      </c>
    </row>
    <row r="16" spans="1:5" ht="12.75">
      <c r="A16" s="16" t="s">
        <v>41</v>
      </c>
      <c r="B16" s="25">
        <v>434000</v>
      </c>
      <c r="C16" s="33">
        <v>290280.61</v>
      </c>
      <c r="D16" s="26">
        <f t="shared" si="0"/>
        <v>66.88493317972349</v>
      </c>
      <c r="E16" s="49">
        <f t="shared" si="1"/>
        <v>-143719.39</v>
      </c>
    </row>
    <row r="17" spans="1:5" ht="26.25" customHeight="1">
      <c r="A17" s="16" t="s">
        <v>42</v>
      </c>
      <c r="B17" s="25">
        <v>0</v>
      </c>
      <c r="C17" s="27">
        <v>0</v>
      </c>
      <c r="D17" s="26" t="str">
        <f t="shared" si="0"/>
        <v>   </v>
      </c>
      <c r="E17" s="49">
        <f t="shared" si="1"/>
        <v>0</v>
      </c>
    </row>
    <row r="18" spans="1:5" ht="20.25" customHeight="1">
      <c r="A18" s="42" t="s">
        <v>147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5" customHeight="1">
      <c r="A19" s="16" t="s">
        <v>105</v>
      </c>
      <c r="B19" s="190">
        <f>SUM(B20)</f>
        <v>30000</v>
      </c>
      <c r="C19" s="190">
        <v>0</v>
      </c>
      <c r="D19" s="26">
        <f t="shared" si="0"/>
        <v>0</v>
      </c>
      <c r="E19" s="49">
        <f t="shared" si="1"/>
        <v>-30000</v>
      </c>
    </row>
    <row r="20" spans="1:5" ht="27" customHeight="1">
      <c r="A20" s="16" t="s">
        <v>106</v>
      </c>
      <c r="B20" s="24">
        <v>30000</v>
      </c>
      <c r="C20" s="33">
        <v>0</v>
      </c>
      <c r="D20" s="26"/>
      <c r="E20" s="49">
        <f t="shared" si="1"/>
        <v>-30000</v>
      </c>
    </row>
    <row r="21" spans="1:5" ht="12.75">
      <c r="A21" s="16" t="s">
        <v>44</v>
      </c>
      <c r="B21" s="190">
        <f>SUM(B22)</f>
        <v>0</v>
      </c>
      <c r="C21" s="190">
        <v>0</v>
      </c>
      <c r="D21" s="26" t="str">
        <f t="shared" si="0"/>
        <v>   </v>
      </c>
      <c r="E21" s="49">
        <f t="shared" si="1"/>
        <v>0</v>
      </c>
    </row>
    <row r="22" spans="1:5" ht="14.25" customHeight="1">
      <c r="A22" s="16" t="s">
        <v>68</v>
      </c>
      <c r="B22" s="25">
        <v>0</v>
      </c>
      <c r="C22" s="27">
        <v>0</v>
      </c>
      <c r="D22" s="26" t="str">
        <f t="shared" si="0"/>
        <v>   </v>
      </c>
      <c r="E22" s="49">
        <f t="shared" si="1"/>
        <v>0</v>
      </c>
    </row>
    <row r="23" spans="1:5" ht="14.2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8" customHeight="1">
      <c r="A24" s="161" t="s">
        <v>11</v>
      </c>
      <c r="B24" s="213">
        <f>B7+B9+B11+B15+B18+B19+B21+B23</f>
        <v>855300</v>
      </c>
      <c r="C24" s="162">
        <f>SUM(C7,C9,C11,C14,C15,C18,C19,C21,C23,)</f>
        <v>550498.56</v>
      </c>
      <c r="D24" s="163">
        <f t="shared" si="0"/>
        <v>64.36321290775167</v>
      </c>
      <c r="E24" s="164">
        <f t="shared" si="1"/>
        <v>-304801.43999999994</v>
      </c>
    </row>
    <row r="25" spans="1:5" ht="17.25" customHeight="1">
      <c r="A25" s="17" t="s">
        <v>46</v>
      </c>
      <c r="B25" s="24">
        <v>1016500</v>
      </c>
      <c r="C25" s="24">
        <v>964094</v>
      </c>
      <c r="D25" s="26">
        <f t="shared" si="0"/>
        <v>94.8444663059518</v>
      </c>
      <c r="E25" s="49">
        <f t="shared" si="1"/>
        <v>-52406</v>
      </c>
    </row>
    <row r="26" spans="1:5" ht="17.25" customHeight="1">
      <c r="A26" s="16" t="s">
        <v>65</v>
      </c>
      <c r="B26" s="25">
        <v>0</v>
      </c>
      <c r="C26" s="27">
        <v>0</v>
      </c>
      <c r="D26" s="26" t="str">
        <f t="shared" si="0"/>
        <v>   </v>
      </c>
      <c r="E26" s="49">
        <f t="shared" si="1"/>
        <v>0</v>
      </c>
    </row>
    <row r="27" spans="1:5" ht="32.25" customHeight="1">
      <c r="A27" s="197" t="s">
        <v>69</v>
      </c>
      <c r="B27" s="198">
        <v>46600</v>
      </c>
      <c r="C27" s="202">
        <v>46600</v>
      </c>
      <c r="D27" s="199">
        <f t="shared" si="0"/>
        <v>100</v>
      </c>
      <c r="E27" s="200">
        <f t="shared" si="1"/>
        <v>0</v>
      </c>
    </row>
    <row r="28" spans="1:5" ht="26.25" customHeight="1">
      <c r="A28" s="16" t="s">
        <v>70</v>
      </c>
      <c r="B28" s="25">
        <v>100</v>
      </c>
      <c r="C28" s="27">
        <v>100</v>
      </c>
      <c r="D28" s="26">
        <f t="shared" si="0"/>
        <v>100</v>
      </c>
      <c r="E28" s="49">
        <f t="shared" si="1"/>
        <v>0</v>
      </c>
    </row>
    <row r="29" spans="1:5" ht="52.5" customHeight="1">
      <c r="A29" s="16" t="s">
        <v>109</v>
      </c>
      <c r="B29" s="25">
        <v>0</v>
      </c>
      <c r="C29" s="27">
        <v>0</v>
      </c>
      <c r="D29" s="26" t="str">
        <f t="shared" si="0"/>
        <v>   </v>
      </c>
      <c r="E29" s="49">
        <f t="shared" si="1"/>
        <v>0</v>
      </c>
    </row>
    <row r="30" spans="1:5" ht="25.5" customHeight="1">
      <c r="A30" s="16" t="s">
        <v>137</v>
      </c>
      <c r="B30" s="25">
        <v>0</v>
      </c>
      <c r="C30" s="27">
        <v>0</v>
      </c>
      <c r="D30" s="26" t="str">
        <f t="shared" si="0"/>
        <v>   </v>
      </c>
      <c r="E30" s="49">
        <f t="shared" si="1"/>
        <v>0</v>
      </c>
    </row>
    <row r="31" spans="1:5" ht="18" customHeight="1">
      <c r="A31" s="16" t="s">
        <v>80</v>
      </c>
      <c r="B31" s="25">
        <v>0</v>
      </c>
      <c r="C31" s="27">
        <v>0</v>
      </c>
      <c r="D31" s="26" t="str">
        <f t="shared" si="0"/>
        <v>   </v>
      </c>
      <c r="E31" s="49">
        <f t="shared" si="1"/>
        <v>0</v>
      </c>
    </row>
    <row r="32" spans="1:5" ht="27.75" customHeight="1">
      <c r="A32" s="197" t="s">
        <v>165</v>
      </c>
      <c r="B32" s="198">
        <v>7500</v>
      </c>
      <c r="C32" s="198">
        <v>7500</v>
      </c>
      <c r="D32" s="199">
        <f t="shared" si="0"/>
        <v>100</v>
      </c>
      <c r="E32" s="200">
        <f t="shared" si="1"/>
        <v>0</v>
      </c>
    </row>
    <row r="33" spans="1:5" ht="18" customHeight="1">
      <c r="A33" s="16" t="s">
        <v>110</v>
      </c>
      <c r="B33" s="191">
        <f>B34</f>
        <v>92100</v>
      </c>
      <c r="C33" s="191">
        <f>C34</f>
        <v>40000</v>
      </c>
      <c r="D33" s="26">
        <f t="shared" si="0"/>
        <v>43.43105320304018</v>
      </c>
      <c r="E33" s="49">
        <f t="shared" si="1"/>
        <v>-52100</v>
      </c>
    </row>
    <row r="34" spans="1:5" s="7" customFormat="1" ht="14.25" customHeight="1">
      <c r="A34" s="16" t="s">
        <v>194</v>
      </c>
      <c r="B34" s="64">
        <v>92100</v>
      </c>
      <c r="C34" s="27">
        <v>40000</v>
      </c>
      <c r="D34" s="26">
        <f t="shared" si="0"/>
        <v>43.43105320304018</v>
      </c>
      <c r="E34" s="43">
        <f t="shared" si="1"/>
        <v>-52100</v>
      </c>
    </row>
    <row r="35" spans="1:5" ht="39" customHeight="1">
      <c r="A35" s="16" t="s">
        <v>166</v>
      </c>
      <c r="B35" s="25">
        <v>0</v>
      </c>
      <c r="C35" s="25">
        <v>0</v>
      </c>
      <c r="D35" s="26" t="str">
        <f t="shared" si="0"/>
        <v>   </v>
      </c>
      <c r="E35" s="49">
        <f t="shared" si="1"/>
        <v>0</v>
      </c>
    </row>
    <row r="36" spans="1:5" ht="18" customHeight="1">
      <c r="A36" s="16" t="s">
        <v>47</v>
      </c>
      <c r="B36" s="25">
        <v>0</v>
      </c>
      <c r="C36" s="27">
        <v>0</v>
      </c>
      <c r="D36" s="26" t="str">
        <f t="shared" si="0"/>
        <v>   </v>
      </c>
      <c r="E36" s="49">
        <f t="shared" si="1"/>
        <v>0</v>
      </c>
    </row>
    <row r="37" spans="1:5" ht="25.5" customHeight="1">
      <c r="A37" s="161" t="s">
        <v>14</v>
      </c>
      <c r="B37" s="165">
        <f>SUM(B24,B25,B26:B33,B35,B36)</f>
        <v>2018100</v>
      </c>
      <c r="C37" s="165">
        <f>SUM(C24,C25,C26:C33,C35,C36)</f>
        <v>1608792.56</v>
      </c>
      <c r="D37" s="163">
        <f t="shared" si="0"/>
        <v>79.71817848471335</v>
      </c>
      <c r="E37" s="164">
        <f t="shared" si="1"/>
        <v>-409307.43999999994</v>
      </c>
    </row>
    <row r="38" spans="1:5" ht="14.25" customHeight="1">
      <c r="A38" s="30" t="s">
        <v>66</v>
      </c>
      <c r="B38" s="24"/>
      <c r="C38" s="25"/>
      <c r="D38" s="26" t="str">
        <f t="shared" si="0"/>
        <v>   </v>
      </c>
      <c r="E38" s="49"/>
    </row>
    <row r="39" spans="1:5" ht="12.75">
      <c r="A39" s="22" t="s">
        <v>15</v>
      </c>
      <c r="B39" s="51"/>
      <c r="C39" s="52"/>
      <c r="D39" s="26" t="str">
        <f t="shared" si="0"/>
        <v>   </v>
      </c>
      <c r="E39" s="49"/>
    </row>
    <row r="40" spans="1:5" ht="12.75">
      <c r="A40" s="16" t="s">
        <v>48</v>
      </c>
      <c r="B40" s="25">
        <v>766300</v>
      </c>
      <c r="C40" s="25">
        <v>646622.92</v>
      </c>
      <c r="D40" s="26">
        <f t="shared" si="0"/>
        <v>84.38247683674801</v>
      </c>
      <c r="E40" s="49">
        <f t="shared" si="1"/>
        <v>-119677.07999999996</v>
      </c>
    </row>
    <row r="41" spans="1:5" ht="16.5" customHeight="1">
      <c r="A41" s="16" t="s">
        <v>49</v>
      </c>
      <c r="B41" s="25">
        <v>757800</v>
      </c>
      <c r="C41" s="25">
        <v>646622.92</v>
      </c>
      <c r="D41" s="26">
        <f t="shared" si="0"/>
        <v>85.32896806545263</v>
      </c>
      <c r="E41" s="49">
        <f t="shared" si="1"/>
        <v>-111177.07999999996</v>
      </c>
    </row>
    <row r="42" spans="1:5" ht="12.75">
      <c r="A42" s="116" t="s">
        <v>235</v>
      </c>
      <c r="B42" s="25">
        <v>476900</v>
      </c>
      <c r="C42" s="28">
        <v>409486.47</v>
      </c>
      <c r="D42" s="26">
        <f t="shared" si="0"/>
        <v>85.86422101069407</v>
      </c>
      <c r="E42" s="49">
        <f t="shared" si="1"/>
        <v>-67413.53000000003</v>
      </c>
    </row>
    <row r="43" spans="1:5" ht="12.75">
      <c r="A43" s="16" t="s">
        <v>195</v>
      </c>
      <c r="B43" s="25">
        <v>100</v>
      </c>
      <c r="C43" s="28">
        <v>100</v>
      </c>
      <c r="D43" s="26">
        <f t="shared" si="0"/>
        <v>100</v>
      </c>
      <c r="E43" s="49">
        <f t="shared" si="1"/>
        <v>0</v>
      </c>
    </row>
    <row r="44" spans="1:5" ht="12.75">
      <c r="A44" s="16" t="s">
        <v>164</v>
      </c>
      <c r="B44" s="25">
        <v>500</v>
      </c>
      <c r="C44" s="27">
        <v>0</v>
      </c>
      <c r="D44" s="26">
        <f t="shared" si="0"/>
        <v>0</v>
      </c>
      <c r="E44" s="49">
        <f t="shared" si="1"/>
        <v>-500</v>
      </c>
    </row>
    <row r="45" spans="1:5" ht="12.75">
      <c r="A45" s="16" t="s">
        <v>67</v>
      </c>
      <c r="B45" s="191">
        <f>SUM(B46)</f>
        <v>46600</v>
      </c>
      <c r="C45" s="191">
        <f>SUM(C46)</f>
        <v>32301.14</v>
      </c>
      <c r="D45" s="26">
        <f t="shared" si="0"/>
        <v>69.31575107296138</v>
      </c>
      <c r="E45" s="49">
        <f t="shared" si="1"/>
        <v>-14298.86</v>
      </c>
    </row>
    <row r="46" spans="1:5" ht="27.75" customHeight="1">
      <c r="A46" s="16" t="s">
        <v>190</v>
      </c>
      <c r="B46" s="25">
        <v>46600</v>
      </c>
      <c r="C46" s="27">
        <v>32301.14</v>
      </c>
      <c r="D46" s="26">
        <f t="shared" si="0"/>
        <v>69.31575107296138</v>
      </c>
      <c r="E46" s="49">
        <f t="shared" si="1"/>
        <v>-14298.86</v>
      </c>
    </row>
    <row r="47" spans="1:5" ht="18" customHeight="1">
      <c r="A47" s="16" t="s">
        <v>50</v>
      </c>
      <c r="B47" s="190">
        <f>SUM(B48)</f>
        <v>400</v>
      </c>
      <c r="C47" s="191">
        <f>SUM(C48)</f>
        <v>0</v>
      </c>
      <c r="D47" s="26">
        <f t="shared" si="0"/>
        <v>0</v>
      </c>
      <c r="E47" s="49">
        <f t="shared" si="1"/>
        <v>-400</v>
      </c>
    </row>
    <row r="48" spans="1:5" ht="25.5" customHeight="1">
      <c r="A48" s="47" t="s">
        <v>145</v>
      </c>
      <c r="B48" s="25">
        <v>400</v>
      </c>
      <c r="C48" s="27">
        <v>0</v>
      </c>
      <c r="D48" s="26">
        <f t="shared" si="0"/>
        <v>0</v>
      </c>
      <c r="E48" s="49">
        <f t="shared" si="1"/>
        <v>-400</v>
      </c>
    </row>
    <row r="49" spans="1:5" ht="12.75">
      <c r="A49" s="16" t="s">
        <v>51</v>
      </c>
      <c r="B49" s="190">
        <f>SUM(B50:B50)</f>
        <v>0</v>
      </c>
      <c r="C49" s="190">
        <f>SUM(C50:C50)</f>
        <v>0</v>
      </c>
      <c r="D49" s="26" t="str">
        <f t="shared" si="0"/>
        <v>   </v>
      </c>
      <c r="E49" s="49">
        <f t="shared" si="1"/>
        <v>0</v>
      </c>
    </row>
    <row r="50" spans="1:5" ht="17.25" customHeight="1">
      <c r="A50" s="16" t="s">
        <v>61</v>
      </c>
      <c r="B50" s="190">
        <f>SUM(B51)</f>
        <v>0</v>
      </c>
      <c r="C50" s="190">
        <f>SUM(C51)</f>
        <v>0</v>
      </c>
      <c r="D50" s="26" t="str">
        <f t="shared" si="0"/>
        <v>   </v>
      </c>
      <c r="E50" s="49">
        <f t="shared" si="1"/>
        <v>0</v>
      </c>
    </row>
    <row r="51" spans="1:5" ht="12.75">
      <c r="A51" s="16" t="s">
        <v>74</v>
      </c>
      <c r="B51" s="25">
        <v>0</v>
      </c>
      <c r="C51" s="25">
        <v>0</v>
      </c>
      <c r="D51" s="26" t="str">
        <f t="shared" si="0"/>
        <v>   </v>
      </c>
      <c r="E51" s="49">
        <f t="shared" si="1"/>
        <v>0</v>
      </c>
    </row>
    <row r="52" spans="1:5" ht="15.75" customHeight="1">
      <c r="A52" s="16" t="s">
        <v>16</v>
      </c>
      <c r="B52" s="190">
        <f>SUM(B53,)</f>
        <v>341000</v>
      </c>
      <c r="C52" s="190">
        <f>SUM(C53,)</f>
        <v>219753.4</v>
      </c>
      <c r="D52" s="26">
        <f t="shared" si="0"/>
        <v>64.44381231671554</v>
      </c>
      <c r="E52" s="49">
        <f t="shared" si="1"/>
        <v>-121246.6</v>
      </c>
    </row>
    <row r="53" spans="1:5" ht="12.75">
      <c r="A53" s="16" t="s">
        <v>83</v>
      </c>
      <c r="B53" s="25">
        <v>341000</v>
      </c>
      <c r="C53" s="25">
        <v>219753.4</v>
      </c>
      <c r="D53" s="26">
        <f t="shared" si="0"/>
        <v>64.44381231671554</v>
      </c>
      <c r="E53" s="49">
        <f t="shared" si="1"/>
        <v>-121246.6</v>
      </c>
    </row>
    <row r="54" spans="1:5" ht="12.75">
      <c r="A54" s="16" t="s">
        <v>85</v>
      </c>
      <c r="B54" s="25">
        <v>143900</v>
      </c>
      <c r="C54" s="27">
        <v>133900</v>
      </c>
      <c r="D54" s="26">
        <f t="shared" si="0"/>
        <v>93.0507296733843</v>
      </c>
      <c r="E54" s="49">
        <f t="shared" si="1"/>
        <v>-10000</v>
      </c>
    </row>
    <row r="55" spans="1:5" ht="12.75">
      <c r="A55" s="16" t="s">
        <v>127</v>
      </c>
      <c r="B55" s="25">
        <v>92100</v>
      </c>
      <c r="C55" s="27">
        <v>40000</v>
      </c>
      <c r="D55" s="26">
        <f t="shared" si="0"/>
        <v>43.43105320304018</v>
      </c>
      <c r="E55" s="49">
        <f t="shared" si="1"/>
        <v>-52100</v>
      </c>
    </row>
    <row r="56" spans="1:5" ht="12.75">
      <c r="A56" s="16" t="s">
        <v>133</v>
      </c>
      <c r="B56" s="25">
        <v>80000</v>
      </c>
      <c r="C56" s="27">
        <v>40000</v>
      </c>
      <c r="D56" s="26">
        <f t="shared" si="0"/>
        <v>50</v>
      </c>
      <c r="E56" s="49">
        <f t="shared" si="1"/>
        <v>-40000</v>
      </c>
    </row>
    <row r="57" spans="1:5" ht="12.75">
      <c r="A57" s="16" t="s">
        <v>84</v>
      </c>
      <c r="B57" s="25">
        <v>25000</v>
      </c>
      <c r="C57" s="27">
        <v>5853.4</v>
      </c>
      <c r="D57" s="26">
        <f t="shared" si="0"/>
        <v>23.4136</v>
      </c>
      <c r="E57" s="49">
        <f t="shared" si="1"/>
        <v>-19146.6</v>
      </c>
    </row>
    <row r="58" spans="1:5" ht="12.75">
      <c r="A58" s="47" t="s">
        <v>156</v>
      </c>
      <c r="B58" s="25">
        <v>0</v>
      </c>
      <c r="C58" s="27">
        <v>0</v>
      </c>
      <c r="D58" s="26" t="str">
        <f t="shared" si="0"/>
        <v>   </v>
      </c>
      <c r="E58" s="49">
        <f t="shared" si="1"/>
        <v>0</v>
      </c>
    </row>
    <row r="59" spans="1:5" ht="14.25" customHeight="1">
      <c r="A59" s="18" t="s">
        <v>24</v>
      </c>
      <c r="B59" s="31">
        <v>2000</v>
      </c>
      <c r="C59" s="31">
        <v>2000</v>
      </c>
      <c r="D59" s="26">
        <f t="shared" si="0"/>
        <v>100</v>
      </c>
      <c r="E59" s="49">
        <f t="shared" si="1"/>
        <v>0</v>
      </c>
    </row>
    <row r="60" spans="1:5" ht="13.5" customHeight="1">
      <c r="A60" s="16" t="s">
        <v>54</v>
      </c>
      <c r="B60" s="188">
        <f>SUM(B61,)</f>
        <v>793800</v>
      </c>
      <c r="C60" s="188">
        <f>SUM(C61,)</f>
        <v>683396.96</v>
      </c>
      <c r="D60" s="26">
        <f t="shared" si="0"/>
        <v>86.09183169564122</v>
      </c>
      <c r="E60" s="49">
        <f t="shared" si="1"/>
        <v>-110403.04000000004</v>
      </c>
    </row>
    <row r="61" spans="1:5" ht="12.75">
      <c r="A61" s="16" t="s">
        <v>55</v>
      </c>
      <c r="B61" s="25">
        <v>793800</v>
      </c>
      <c r="C61" s="27">
        <v>683396.96</v>
      </c>
      <c r="D61" s="26">
        <f t="shared" si="0"/>
        <v>86.09183169564122</v>
      </c>
      <c r="E61" s="49">
        <f t="shared" si="1"/>
        <v>-110403.04000000004</v>
      </c>
    </row>
    <row r="62" spans="1:5" ht="12.75">
      <c r="A62" s="116" t="s">
        <v>235</v>
      </c>
      <c r="B62" s="25">
        <v>385950</v>
      </c>
      <c r="C62" s="27">
        <v>352271.22</v>
      </c>
      <c r="D62" s="26">
        <f t="shared" si="0"/>
        <v>91.27379712397979</v>
      </c>
      <c r="E62" s="49">
        <f t="shared" si="1"/>
        <v>-33678.78000000003</v>
      </c>
    </row>
    <row r="63" spans="1:5" ht="12.75" customHeight="1">
      <c r="A63" s="16" t="s">
        <v>191</v>
      </c>
      <c r="B63" s="25">
        <v>7500</v>
      </c>
      <c r="C63" s="27">
        <v>7500</v>
      </c>
      <c r="D63" s="26">
        <f t="shared" si="0"/>
        <v>100</v>
      </c>
      <c r="E63" s="49">
        <f t="shared" si="1"/>
        <v>0</v>
      </c>
    </row>
    <row r="64" spans="1:5" ht="12.75" customHeight="1">
      <c r="A64" s="16" t="s">
        <v>211</v>
      </c>
      <c r="B64" s="25">
        <v>0</v>
      </c>
      <c r="C64" s="27">
        <v>0</v>
      </c>
      <c r="D64" s="26" t="str">
        <f t="shared" si="0"/>
        <v>   </v>
      </c>
      <c r="E64" s="49">
        <f t="shared" si="1"/>
        <v>0</v>
      </c>
    </row>
    <row r="65" spans="1:5" ht="12.75">
      <c r="A65" s="197" t="s">
        <v>239</v>
      </c>
      <c r="B65" s="214">
        <f>SUM(B66,)</f>
        <v>20000</v>
      </c>
      <c r="C65" s="214">
        <f>SUM(C66,)</f>
        <v>20000</v>
      </c>
      <c r="D65" s="199">
        <f t="shared" si="0"/>
        <v>100</v>
      </c>
      <c r="E65" s="200">
        <f t="shared" si="1"/>
        <v>0</v>
      </c>
    </row>
    <row r="66" spans="1:5" ht="12.75">
      <c r="A66" s="197" t="s">
        <v>56</v>
      </c>
      <c r="B66" s="198">
        <v>20000</v>
      </c>
      <c r="C66" s="215">
        <v>20000</v>
      </c>
      <c r="D66" s="199">
        <f t="shared" si="0"/>
        <v>100</v>
      </c>
      <c r="E66" s="200">
        <f t="shared" si="1"/>
        <v>0</v>
      </c>
    </row>
    <row r="67" spans="1:5" ht="12.75">
      <c r="A67" s="116" t="s">
        <v>18</v>
      </c>
      <c r="B67" s="208">
        <f>B68</f>
        <v>80000</v>
      </c>
      <c r="C67" s="208">
        <f>C68</f>
        <v>20000</v>
      </c>
      <c r="D67" s="216">
        <f t="shared" si="0"/>
        <v>25</v>
      </c>
      <c r="E67" s="217">
        <f t="shared" si="1"/>
        <v>-60000</v>
      </c>
    </row>
    <row r="68" spans="1:5" ht="12.75">
      <c r="A68" s="16" t="s">
        <v>248</v>
      </c>
      <c r="B68" s="190">
        <f>SUM(B69,B78,B85)</f>
        <v>80000</v>
      </c>
      <c r="C68" s="190">
        <f>SUM(C69,C78,C85)</f>
        <v>20000</v>
      </c>
      <c r="D68" s="26">
        <f t="shared" si="0"/>
        <v>25</v>
      </c>
      <c r="E68" s="49">
        <f t="shared" si="1"/>
        <v>-60000</v>
      </c>
    </row>
    <row r="69" spans="1:5" ht="12.75">
      <c r="A69" s="117" t="s">
        <v>274</v>
      </c>
      <c r="B69" s="195">
        <f>SUM(B70,B74)</f>
        <v>80000</v>
      </c>
      <c r="C69" s="195">
        <f>SUM(C70,C74)</f>
        <v>20000</v>
      </c>
      <c r="D69" s="26">
        <f t="shared" si="0"/>
        <v>25</v>
      </c>
      <c r="E69" s="49">
        <f t="shared" si="1"/>
        <v>-60000</v>
      </c>
    </row>
    <row r="70" spans="1:5" ht="12.75">
      <c r="A70" s="16" t="s">
        <v>251</v>
      </c>
      <c r="B70" s="190">
        <f>SUM(B71:B73)</f>
        <v>80000</v>
      </c>
      <c r="C70" s="190">
        <f>SUM(C71:C73)</f>
        <v>20000</v>
      </c>
      <c r="D70" s="26">
        <f t="shared" si="0"/>
        <v>25</v>
      </c>
      <c r="E70" s="49">
        <f t="shared" si="1"/>
        <v>-60000</v>
      </c>
    </row>
    <row r="71" spans="1:5" ht="12.75">
      <c r="A71" s="47" t="s">
        <v>259</v>
      </c>
      <c r="B71" s="25">
        <v>0</v>
      </c>
      <c r="C71" s="25"/>
      <c r="D71" s="26" t="str">
        <f aca="true" t="shared" si="2" ref="D71:D89">IF(B71=0,"   ",C71/B71*100)</f>
        <v>   </v>
      </c>
      <c r="E71" s="49">
        <f t="shared" si="1"/>
        <v>0</v>
      </c>
    </row>
    <row r="72" spans="1:5" ht="12.75">
      <c r="A72" s="47" t="s">
        <v>260</v>
      </c>
      <c r="B72" s="25">
        <v>0</v>
      </c>
      <c r="C72" s="25"/>
      <c r="D72" s="26" t="str">
        <f t="shared" si="2"/>
        <v>   </v>
      </c>
      <c r="E72" s="49">
        <f t="shared" si="1"/>
        <v>0</v>
      </c>
    </row>
    <row r="73" spans="1:5" ht="12.75">
      <c r="A73" s="47" t="s">
        <v>261</v>
      </c>
      <c r="B73" s="25">
        <v>80000</v>
      </c>
      <c r="C73" s="25">
        <v>20000</v>
      </c>
      <c r="D73" s="26">
        <f t="shared" si="2"/>
        <v>25</v>
      </c>
      <c r="E73" s="49">
        <f t="shared" si="1"/>
        <v>-60000</v>
      </c>
    </row>
    <row r="74" spans="1:5" ht="25.5">
      <c r="A74" s="16" t="s">
        <v>250</v>
      </c>
      <c r="B74" s="190">
        <f>SUM(B75:B77)</f>
        <v>0</v>
      </c>
      <c r="C74" s="190">
        <f>SUM(C75:C77)</f>
        <v>0</v>
      </c>
      <c r="D74" s="26" t="str">
        <f t="shared" si="2"/>
        <v>   </v>
      </c>
      <c r="E74" s="49">
        <f t="shared" si="1"/>
        <v>0</v>
      </c>
    </row>
    <row r="75" spans="1:5" ht="12.75">
      <c r="A75" s="47" t="s">
        <v>259</v>
      </c>
      <c r="B75" s="25">
        <v>0</v>
      </c>
      <c r="C75" s="25"/>
      <c r="D75" s="26" t="str">
        <f t="shared" si="2"/>
        <v>   </v>
      </c>
      <c r="E75" s="49">
        <f t="shared" si="1"/>
        <v>0</v>
      </c>
    </row>
    <row r="76" spans="1:5" ht="12.75">
      <c r="A76" s="47" t="s">
        <v>260</v>
      </c>
      <c r="B76" s="25">
        <v>0</v>
      </c>
      <c r="C76" s="25"/>
      <c r="D76" s="26" t="str">
        <f t="shared" si="2"/>
        <v>   </v>
      </c>
      <c r="E76" s="49">
        <f t="shared" si="1"/>
        <v>0</v>
      </c>
    </row>
    <row r="77" spans="1:5" ht="12.75">
      <c r="A77" s="47" t="s">
        <v>261</v>
      </c>
      <c r="B77" s="25">
        <v>0</v>
      </c>
      <c r="C77" s="25"/>
      <c r="D77" s="26" t="str">
        <f t="shared" si="2"/>
        <v>   </v>
      </c>
      <c r="E77" s="49">
        <f t="shared" si="1"/>
        <v>0</v>
      </c>
    </row>
    <row r="78" spans="1:5" ht="12.75">
      <c r="A78" s="117" t="s">
        <v>247</v>
      </c>
      <c r="B78" s="195">
        <f>SUM(B79,B82)</f>
        <v>0</v>
      </c>
      <c r="C78" s="195">
        <f>SUM(C79,C82)</f>
        <v>0</v>
      </c>
      <c r="D78" s="26" t="str">
        <f t="shared" si="2"/>
        <v>   </v>
      </c>
      <c r="E78" s="49">
        <f t="shared" si="1"/>
        <v>0</v>
      </c>
    </row>
    <row r="79" spans="1:5" ht="12.75">
      <c r="A79" s="16" t="s">
        <v>251</v>
      </c>
      <c r="B79" s="190">
        <f>SUM(B80:B81)</f>
        <v>0</v>
      </c>
      <c r="C79" s="190">
        <f>SUM(C80:C81)</f>
        <v>0</v>
      </c>
      <c r="D79" s="26" t="str">
        <f t="shared" si="2"/>
        <v>   </v>
      </c>
      <c r="E79" s="49">
        <f t="shared" si="1"/>
        <v>0</v>
      </c>
    </row>
    <row r="80" spans="1:5" ht="12.75">
      <c r="A80" s="47" t="s">
        <v>260</v>
      </c>
      <c r="B80" s="25">
        <v>0</v>
      </c>
      <c r="C80" s="25"/>
      <c r="D80" s="26" t="str">
        <f t="shared" si="2"/>
        <v>   </v>
      </c>
      <c r="E80" s="49">
        <f t="shared" si="1"/>
        <v>0</v>
      </c>
    </row>
    <row r="81" spans="1:5" ht="12.75">
      <c r="A81" s="47" t="s">
        <v>261</v>
      </c>
      <c r="B81" s="25">
        <v>0</v>
      </c>
      <c r="C81" s="25"/>
      <c r="D81" s="26" t="str">
        <f t="shared" si="2"/>
        <v>   </v>
      </c>
      <c r="E81" s="49">
        <f t="shared" si="1"/>
        <v>0</v>
      </c>
    </row>
    <row r="82" spans="1:5" ht="25.5">
      <c r="A82" s="16" t="s">
        <v>250</v>
      </c>
      <c r="B82" s="190">
        <f>SUM(B83:B84)</f>
        <v>0</v>
      </c>
      <c r="C82" s="190">
        <f>SUM(C83:C84)</f>
        <v>0</v>
      </c>
      <c r="D82" s="26" t="str">
        <f t="shared" si="2"/>
        <v>   </v>
      </c>
      <c r="E82" s="49">
        <f t="shared" si="1"/>
        <v>0</v>
      </c>
    </row>
    <row r="83" spans="1:5" ht="12.75">
      <c r="A83" s="47" t="s">
        <v>260</v>
      </c>
      <c r="B83" s="25">
        <v>0</v>
      </c>
      <c r="C83" s="25"/>
      <c r="D83" s="26" t="str">
        <f t="shared" si="2"/>
        <v>   </v>
      </c>
      <c r="E83" s="49">
        <f t="shared" si="1"/>
        <v>0</v>
      </c>
    </row>
    <row r="84" spans="1:5" ht="12.75">
      <c r="A84" s="47" t="s">
        <v>261</v>
      </c>
      <c r="B84" s="25">
        <v>0</v>
      </c>
      <c r="C84" s="25"/>
      <c r="D84" s="26" t="str">
        <f t="shared" si="2"/>
        <v>   </v>
      </c>
      <c r="E84" s="49">
        <f t="shared" si="1"/>
        <v>0</v>
      </c>
    </row>
    <row r="85" spans="1:5" ht="12.75">
      <c r="A85" s="117" t="s">
        <v>258</v>
      </c>
      <c r="B85" s="195">
        <f>SUM(B86:B88)</f>
        <v>0</v>
      </c>
      <c r="C85" s="195">
        <f>SUM(C86:C88)</f>
        <v>0</v>
      </c>
      <c r="D85" s="26" t="str">
        <f t="shared" si="2"/>
        <v>   </v>
      </c>
      <c r="E85" s="49">
        <f t="shared" si="1"/>
        <v>0</v>
      </c>
    </row>
    <row r="86" spans="1:5" ht="12.75">
      <c r="A86" s="47" t="s">
        <v>259</v>
      </c>
      <c r="B86" s="118">
        <v>0</v>
      </c>
      <c r="C86" s="118"/>
      <c r="D86" s="26" t="str">
        <f t="shared" si="2"/>
        <v>   </v>
      </c>
      <c r="E86" s="49">
        <f t="shared" si="1"/>
        <v>0</v>
      </c>
    </row>
    <row r="87" spans="1:5" ht="12.75">
      <c r="A87" s="47" t="s">
        <v>260</v>
      </c>
      <c r="B87" s="118">
        <v>0</v>
      </c>
      <c r="C87" s="118"/>
      <c r="D87" s="26" t="str">
        <f t="shared" si="2"/>
        <v>   </v>
      </c>
      <c r="E87" s="49">
        <f t="shared" si="1"/>
        <v>0</v>
      </c>
    </row>
    <row r="88" spans="1:5" ht="12.75">
      <c r="A88" s="47" t="s">
        <v>261</v>
      </c>
      <c r="B88" s="118">
        <v>0</v>
      </c>
      <c r="C88" s="118"/>
      <c r="D88" s="26" t="str">
        <f t="shared" si="2"/>
        <v>   </v>
      </c>
      <c r="E88" s="49">
        <f t="shared" si="1"/>
        <v>0</v>
      </c>
    </row>
    <row r="89" spans="1:5" ht="21.75" customHeight="1">
      <c r="A89" s="161" t="s">
        <v>19</v>
      </c>
      <c r="B89" s="165">
        <f>SUM(B40,B45,B47,B49,B52,B59,B60,B65,B67,)</f>
        <v>2050100</v>
      </c>
      <c r="C89" s="165">
        <f>SUM(C40,C45,C47,C49,C52,C59,C60,C65,C67,)</f>
        <v>1624074.42</v>
      </c>
      <c r="D89" s="163">
        <f t="shared" si="2"/>
        <v>79.2192780839959</v>
      </c>
      <c r="E89" s="164">
        <f t="shared" si="1"/>
        <v>-426025.5800000001</v>
      </c>
    </row>
    <row r="90" spans="1:5" ht="15.75" customHeight="1" thickBot="1">
      <c r="A90" s="98" t="s">
        <v>237</v>
      </c>
      <c r="B90" s="209">
        <f>B42+B62</f>
        <v>862850</v>
      </c>
      <c r="C90" s="209">
        <f>C42+C62</f>
        <v>761757.69</v>
      </c>
      <c r="D90" s="99">
        <f>IF(B90=0,"   ",C90/B90*100)</f>
        <v>88.28390682042068</v>
      </c>
      <c r="E90" s="100">
        <f t="shared" si="1"/>
        <v>-101092.31000000006</v>
      </c>
    </row>
    <row r="91" spans="1:5" s="76" customFormat="1" ht="23.25" customHeight="1">
      <c r="A91" s="110" t="s">
        <v>271</v>
      </c>
      <c r="B91" s="110"/>
      <c r="C91" s="254"/>
      <c r="D91" s="254"/>
      <c r="E91" s="254"/>
    </row>
    <row r="92" spans="1:5" s="76" customFormat="1" ht="12" customHeight="1">
      <c r="A92" s="110" t="s">
        <v>270</v>
      </c>
      <c r="B92" s="110"/>
      <c r="C92" s="111" t="s">
        <v>272</v>
      </c>
      <c r="D92" s="112"/>
      <c r="E92" s="113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</sheetData>
  <mergeCells count="2">
    <mergeCell ref="A1:E1"/>
    <mergeCell ref="C91:E91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="75" zoomScaleNormal="75" workbookViewId="0" topLeftCell="A1">
      <selection activeCell="A2" sqref="A2"/>
    </sheetView>
  </sheetViews>
  <sheetFormatPr defaultColWidth="9.00390625" defaultRowHeight="12.75"/>
  <cols>
    <col min="1" max="1" width="75.375" style="0" customWidth="1"/>
    <col min="2" max="2" width="21.625" style="0" customWidth="1"/>
    <col min="3" max="3" width="22.875" style="0" customWidth="1"/>
    <col min="4" max="4" width="22.00390625" style="0" customWidth="1"/>
    <col min="5" max="5" width="22.75390625" style="0" customWidth="1"/>
  </cols>
  <sheetData>
    <row r="1" spans="1:5" ht="18.75">
      <c r="A1" s="257" t="s">
        <v>347</v>
      </c>
      <c r="B1" s="257"/>
      <c r="C1" s="257"/>
      <c r="D1" s="257"/>
      <c r="E1" s="257"/>
    </row>
    <row r="2" spans="1:5" ht="13.5" thickBot="1">
      <c r="A2" s="4"/>
      <c r="B2" s="4"/>
      <c r="C2" s="53"/>
      <c r="D2" s="4"/>
      <c r="E2" s="4" t="s">
        <v>0</v>
      </c>
    </row>
    <row r="3" spans="1:5" ht="63" customHeight="1">
      <c r="A3" s="226" t="s">
        <v>1</v>
      </c>
      <c r="B3" s="227" t="s">
        <v>215</v>
      </c>
      <c r="C3" s="228" t="s">
        <v>305</v>
      </c>
      <c r="D3" s="227" t="s">
        <v>225</v>
      </c>
      <c r="E3" s="229" t="s">
        <v>226</v>
      </c>
    </row>
    <row r="4" spans="1:5" ht="12.75">
      <c r="A4" s="13">
        <v>1</v>
      </c>
      <c r="B4" s="97">
        <v>2</v>
      </c>
      <c r="C4" s="54">
        <v>3</v>
      </c>
      <c r="D4" s="29">
        <v>4</v>
      </c>
      <c r="E4" s="55">
        <v>5</v>
      </c>
    </row>
    <row r="5" spans="1:5" ht="15.75" customHeight="1">
      <c r="A5" s="22" t="s">
        <v>2</v>
      </c>
      <c r="B5" s="11"/>
      <c r="C5" s="56"/>
      <c r="D5" s="25"/>
      <c r="E5" s="57"/>
    </row>
    <row r="6" spans="1:5" ht="15">
      <c r="A6" s="230" t="s">
        <v>58</v>
      </c>
      <c r="B6" s="231">
        <f>SUM(B7)</f>
        <v>6810400</v>
      </c>
      <c r="C6" s="231">
        <f>SUM(C7)</f>
        <v>6220760.82</v>
      </c>
      <c r="D6" s="231">
        <f aca="true" t="shared" si="0" ref="D6:D23">IF(B6=0,"   ",C6/B6*100)</f>
        <v>91.34207711734994</v>
      </c>
      <c r="E6" s="232">
        <f aca="true" t="shared" si="1" ref="E6:E31">C6-B6</f>
        <v>-589639.1799999997</v>
      </c>
    </row>
    <row r="7" spans="1:5" ht="15">
      <c r="A7" s="233" t="s">
        <v>57</v>
      </c>
      <c r="B7" s="234">
        <v>6810400</v>
      </c>
      <c r="C7" s="235">
        <v>6220760.82</v>
      </c>
      <c r="D7" s="231">
        <f t="shared" si="0"/>
        <v>91.34207711734994</v>
      </c>
      <c r="E7" s="236">
        <f t="shared" si="1"/>
        <v>-589639.1799999997</v>
      </c>
    </row>
    <row r="8" spans="1:5" ht="15">
      <c r="A8" s="230" t="s">
        <v>7</v>
      </c>
      <c r="B8" s="234">
        <f>B9</f>
        <v>250400</v>
      </c>
      <c r="C8" s="234">
        <f>SUM(C9:C9)</f>
        <v>164008.56</v>
      </c>
      <c r="D8" s="231">
        <f t="shared" si="0"/>
        <v>65.49862619808306</v>
      </c>
      <c r="E8" s="236">
        <f t="shared" si="1"/>
        <v>-86391.44</v>
      </c>
    </row>
    <row r="9" spans="1:5" ht="15">
      <c r="A9" s="233" t="s">
        <v>38</v>
      </c>
      <c r="B9" s="234">
        <v>250400</v>
      </c>
      <c r="C9" s="235">
        <v>164008.56</v>
      </c>
      <c r="D9" s="231">
        <f t="shared" si="0"/>
        <v>65.49862619808306</v>
      </c>
      <c r="E9" s="232">
        <f t="shared" si="1"/>
        <v>-86391.44</v>
      </c>
    </row>
    <row r="10" spans="1:5" ht="15">
      <c r="A10" s="230" t="s">
        <v>9</v>
      </c>
      <c r="B10" s="234">
        <f>SUM(B11:B12)</f>
        <v>5179500</v>
      </c>
      <c r="C10" s="235">
        <f>SUM(C11:C12)</f>
        <v>3626758.54</v>
      </c>
      <c r="D10" s="231">
        <f t="shared" si="0"/>
        <v>70.02140245197413</v>
      </c>
      <c r="E10" s="236">
        <f t="shared" si="1"/>
        <v>-1552741.46</v>
      </c>
    </row>
    <row r="11" spans="1:5" ht="15">
      <c r="A11" s="233" t="s">
        <v>39</v>
      </c>
      <c r="B11" s="234">
        <v>1238300</v>
      </c>
      <c r="C11" s="234">
        <v>276670.94</v>
      </c>
      <c r="D11" s="231">
        <f t="shared" si="0"/>
        <v>22.34280384397965</v>
      </c>
      <c r="E11" s="236">
        <f t="shared" si="1"/>
        <v>-961629.06</v>
      </c>
    </row>
    <row r="12" spans="1:5" ht="15">
      <c r="A12" s="233" t="s">
        <v>10</v>
      </c>
      <c r="B12" s="234">
        <v>3941200</v>
      </c>
      <c r="C12" s="234">
        <v>3350087.6</v>
      </c>
      <c r="D12" s="231">
        <f t="shared" si="0"/>
        <v>85.00171521364052</v>
      </c>
      <c r="E12" s="232">
        <f t="shared" si="1"/>
        <v>-591112.3999999999</v>
      </c>
    </row>
    <row r="13" spans="1:5" ht="30.75" customHeight="1">
      <c r="A13" s="230" t="s">
        <v>154</v>
      </c>
      <c r="B13" s="234">
        <v>0</v>
      </c>
      <c r="C13" s="234">
        <v>8324.64</v>
      </c>
      <c r="D13" s="231" t="str">
        <f t="shared" si="0"/>
        <v>   </v>
      </c>
      <c r="E13" s="236">
        <f t="shared" si="1"/>
        <v>8324.64</v>
      </c>
    </row>
    <row r="14" spans="1:5" ht="29.25" customHeight="1">
      <c r="A14" s="230" t="s">
        <v>40</v>
      </c>
      <c r="B14" s="234">
        <f>SUM(B15:B16)</f>
        <v>3407900</v>
      </c>
      <c r="C14" s="234">
        <f>SUM(C15:C16)</f>
        <v>1700268.96</v>
      </c>
      <c r="D14" s="231">
        <f t="shared" si="0"/>
        <v>49.89198509345931</v>
      </c>
      <c r="E14" s="236">
        <f t="shared" si="1"/>
        <v>-1707631.04</v>
      </c>
    </row>
    <row r="15" spans="1:5" ht="15">
      <c r="A15" s="233" t="s">
        <v>41</v>
      </c>
      <c r="B15" s="234">
        <v>2905900</v>
      </c>
      <c r="C15" s="234">
        <v>1316928.18</v>
      </c>
      <c r="D15" s="231">
        <f t="shared" si="0"/>
        <v>45.31911559241543</v>
      </c>
      <c r="E15" s="232">
        <f t="shared" si="1"/>
        <v>-1588971.82</v>
      </c>
    </row>
    <row r="16" spans="1:5" ht="27" customHeight="1">
      <c r="A16" s="233" t="s">
        <v>42</v>
      </c>
      <c r="B16" s="234">
        <v>502000</v>
      </c>
      <c r="C16" s="234">
        <v>383340.78</v>
      </c>
      <c r="D16" s="231">
        <f t="shared" si="0"/>
        <v>76.36270517928287</v>
      </c>
      <c r="E16" s="236">
        <f t="shared" si="1"/>
        <v>-118659.21999999997</v>
      </c>
    </row>
    <row r="17" spans="1:5" ht="28.5" customHeight="1">
      <c r="A17" s="230" t="s">
        <v>113</v>
      </c>
      <c r="B17" s="234">
        <f>SUM(B18)</f>
        <v>0</v>
      </c>
      <c r="C17" s="234">
        <f>SUM(C18)</f>
        <v>12684.96</v>
      </c>
      <c r="D17" s="231" t="str">
        <f t="shared" si="0"/>
        <v>   </v>
      </c>
      <c r="E17" s="236">
        <f t="shared" si="1"/>
        <v>12684.96</v>
      </c>
    </row>
    <row r="18" spans="1:5" ht="27.75" customHeight="1">
      <c r="A18" s="233" t="s">
        <v>116</v>
      </c>
      <c r="B18" s="234">
        <v>0</v>
      </c>
      <c r="C18" s="234">
        <v>12684.96</v>
      </c>
      <c r="D18" s="231" t="str">
        <f t="shared" si="0"/>
        <v>   </v>
      </c>
      <c r="E18" s="232">
        <f t="shared" si="1"/>
        <v>12684.96</v>
      </c>
    </row>
    <row r="19" spans="1:5" ht="30.75" customHeight="1">
      <c r="A19" s="233" t="s">
        <v>102</v>
      </c>
      <c r="B19" s="234">
        <f>SUM(B20:B21)</f>
        <v>44000</v>
      </c>
      <c r="C19" s="235">
        <f>SUM(C20:C21)</f>
        <v>110219.95</v>
      </c>
      <c r="D19" s="231">
        <f t="shared" si="0"/>
        <v>250.49988636363634</v>
      </c>
      <c r="E19" s="236">
        <f t="shared" si="1"/>
        <v>66219.95</v>
      </c>
    </row>
    <row r="20" spans="1:5" ht="15" customHeight="1">
      <c r="A20" s="233" t="s">
        <v>306</v>
      </c>
      <c r="B20" s="234">
        <v>0</v>
      </c>
      <c r="C20" s="234">
        <v>3500</v>
      </c>
      <c r="D20" s="231" t="str">
        <f t="shared" si="0"/>
        <v>   </v>
      </c>
      <c r="E20" s="236">
        <f t="shared" si="1"/>
        <v>3500</v>
      </c>
    </row>
    <row r="21" spans="1:5" ht="30" customHeight="1">
      <c r="A21" s="233" t="s">
        <v>307</v>
      </c>
      <c r="B21" s="234">
        <v>44000</v>
      </c>
      <c r="C21" s="234">
        <v>106719.95</v>
      </c>
      <c r="D21" s="231">
        <f t="shared" si="0"/>
        <v>242.54534090909092</v>
      </c>
      <c r="E21" s="232">
        <f t="shared" si="1"/>
        <v>62719.95</v>
      </c>
    </row>
    <row r="22" spans="1:5" ht="15.75" customHeight="1">
      <c r="A22" s="230" t="s">
        <v>43</v>
      </c>
      <c r="B22" s="234">
        <v>0</v>
      </c>
      <c r="C22" s="234">
        <v>16966.54</v>
      </c>
      <c r="D22" s="231" t="str">
        <f t="shared" si="0"/>
        <v>   </v>
      </c>
      <c r="E22" s="236">
        <f t="shared" si="1"/>
        <v>16966.54</v>
      </c>
    </row>
    <row r="23" spans="1:5" ht="15">
      <c r="A23" s="230" t="s">
        <v>44</v>
      </c>
      <c r="B23" s="234">
        <f>SUM(B26:B26)</f>
        <v>69900</v>
      </c>
      <c r="C23" s="234">
        <f>SUM(C24:C26)</f>
        <v>153025.29</v>
      </c>
      <c r="D23" s="231">
        <f t="shared" si="0"/>
        <v>218.92030042918455</v>
      </c>
      <c r="E23" s="236">
        <f t="shared" si="1"/>
        <v>83125.29000000001</v>
      </c>
    </row>
    <row r="24" spans="1:5" ht="15">
      <c r="A24" s="233" t="s">
        <v>59</v>
      </c>
      <c r="B24" s="234">
        <v>0</v>
      </c>
      <c r="C24" s="234">
        <v>-4179.44</v>
      </c>
      <c r="D24" s="231"/>
      <c r="E24" s="232">
        <f t="shared" si="1"/>
        <v>-4179.44</v>
      </c>
    </row>
    <row r="25" spans="1:5" ht="16.5" customHeight="1">
      <c r="A25" s="233" t="s">
        <v>180</v>
      </c>
      <c r="B25" s="234">
        <v>0</v>
      </c>
      <c r="C25" s="234">
        <v>5622</v>
      </c>
      <c r="D25" s="231"/>
      <c r="E25" s="236">
        <f t="shared" si="1"/>
        <v>5622</v>
      </c>
    </row>
    <row r="26" spans="1:5" ht="15.75" customHeight="1">
      <c r="A26" s="233" t="s">
        <v>68</v>
      </c>
      <c r="B26" s="234">
        <v>69900</v>
      </c>
      <c r="C26" s="234">
        <v>151582.73</v>
      </c>
      <c r="D26" s="231">
        <f aca="true" t="shared" si="2" ref="D26:D31">IF(B26=0,"   ",C26/B26*100)</f>
        <v>216.85655221745353</v>
      </c>
      <c r="E26" s="236">
        <f t="shared" si="1"/>
        <v>81682.73000000001</v>
      </c>
    </row>
    <row r="27" spans="1:5" ht="16.5" customHeight="1">
      <c r="A27" s="230" t="s">
        <v>117</v>
      </c>
      <c r="B27" s="234">
        <v>0</v>
      </c>
      <c r="C27" s="234">
        <v>0</v>
      </c>
      <c r="D27" s="234" t="str">
        <f t="shared" si="2"/>
        <v>   </v>
      </c>
      <c r="E27" s="236">
        <f t="shared" si="1"/>
        <v>0</v>
      </c>
    </row>
    <row r="28" spans="1:5" ht="14.25">
      <c r="A28" s="237" t="s">
        <v>11</v>
      </c>
      <c r="B28" s="238">
        <f>SUM(B6,B8,B10,B13,B14,B17,B19,B23,B27,)</f>
        <v>15762100</v>
      </c>
      <c r="C28" s="238">
        <f>SUM(C6,C8,C10,C13,C14,C17,C19,C22,C23,C27,)</f>
        <v>12013018.259999998</v>
      </c>
      <c r="D28" s="238">
        <f t="shared" si="2"/>
        <v>76.21457965626406</v>
      </c>
      <c r="E28" s="239">
        <f t="shared" si="1"/>
        <v>-3749081.740000002</v>
      </c>
    </row>
    <row r="29" spans="1:5" ht="29.25" customHeight="1">
      <c r="A29" s="230" t="s">
        <v>46</v>
      </c>
      <c r="B29" s="231">
        <v>18720400</v>
      </c>
      <c r="C29" s="231">
        <v>17899300</v>
      </c>
      <c r="D29" s="231">
        <f t="shared" si="2"/>
        <v>95.61387577188522</v>
      </c>
      <c r="E29" s="236">
        <f t="shared" si="1"/>
        <v>-821100</v>
      </c>
    </row>
    <row r="30" spans="1:5" ht="28.5" customHeight="1">
      <c r="A30" s="230" t="s">
        <v>232</v>
      </c>
      <c r="B30" s="234">
        <v>1600000</v>
      </c>
      <c r="C30" s="235">
        <v>1600000</v>
      </c>
      <c r="D30" s="231">
        <f t="shared" si="2"/>
        <v>100</v>
      </c>
      <c r="E30" s="236">
        <f t="shared" si="1"/>
        <v>0</v>
      </c>
    </row>
    <row r="31" spans="1:5" ht="17.25" customHeight="1">
      <c r="A31" s="240" t="s">
        <v>204</v>
      </c>
      <c r="B31" s="234">
        <f>B33+B35+B36+B34</f>
        <v>11006061</v>
      </c>
      <c r="C31" s="234">
        <f>C33+C35+C36+C34</f>
        <v>8795213</v>
      </c>
      <c r="D31" s="231">
        <f t="shared" si="2"/>
        <v>79.91245005819975</v>
      </c>
      <c r="E31" s="236">
        <f t="shared" si="1"/>
        <v>-2210848</v>
      </c>
    </row>
    <row r="32" spans="1:5" ht="15">
      <c r="A32" s="233" t="s">
        <v>205</v>
      </c>
      <c r="B32" s="234"/>
      <c r="C32" s="235"/>
      <c r="D32" s="231"/>
      <c r="E32" s="236"/>
    </row>
    <row r="33" spans="1:5" ht="27.75" customHeight="1">
      <c r="A33" s="233" t="s">
        <v>104</v>
      </c>
      <c r="B33" s="234">
        <v>3975459</v>
      </c>
      <c r="C33" s="235">
        <v>3311400</v>
      </c>
      <c r="D33" s="231">
        <f>IF(B33=0,"   ",C33/B33*100)</f>
        <v>83.2960420419378</v>
      </c>
      <c r="E33" s="236">
        <f>C33-B33</f>
        <v>-664059</v>
      </c>
    </row>
    <row r="34" spans="1:5" ht="27.75" customHeight="1">
      <c r="A34" s="233" t="s">
        <v>290</v>
      </c>
      <c r="B34" s="234">
        <v>2186502</v>
      </c>
      <c r="C34" s="235">
        <v>2067240</v>
      </c>
      <c r="D34" s="231">
        <f>IF(B34=0,"   ",C34/B34*100)</f>
        <v>94.54553437408244</v>
      </c>
      <c r="E34" s="236">
        <f>C34-B34</f>
        <v>-119262</v>
      </c>
    </row>
    <row r="35" spans="1:5" ht="42.75" customHeight="1">
      <c r="A35" s="233" t="s">
        <v>111</v>
      </c>
      <c r="B35" s="234">
        <v>1880000</v>
      </c>
      <c r="C35" s="234">
        <v>1590400</v>
      </c>
      <c r="D35" s="231">
        <f>IF(B35=0,"   ",C35/B35*100)</f>
        <v>84.59574468085106</v>
      </c>
      <c r="E35" s="236">
        <f>C35-B35</f>
        <v>-289600</v>
      </c>
    </row>
    <row r="36" spans="1:5" ht="16.5" customHeight="1">
      <c r="A36" s="230" t="s">
        <v>184</v>
      </c>
      <c r="B36" s="234">
        <f>B38+B39+B40</f>
        <v>2964100</v>
      </c>
      <c r="C36" s="234">
        <f>C38+C39+C40</f>
        <v>1826173</v>
      </c>
      <c r="D36" s="231">
        <f>IF(B36=0,"   ",C36/B36*100)</f>
        <v>61.60969602914882</v>
      </c>
      <c r="E36" s="236">
        <f>C36-B36</f>
        <v>-1137927</v>
      </c>
    </row>
    <row r="37" spans="1:5" ht="15">
      <c r="A37" s="233" t="s">
        <v>206</v>
      </c>
      <c r="B37" s="234"/>
      <c r="C37" s="234"/>
      <c r="D37" s="231"/>
      <c r="E37" s="236"/>
    </row>
    <row r="38" spans="1:5" s="76" customFormat="1" ht="29.25" customHeight="1">
      <c r="A38" s="233" t="s">
        <v>308</v>
      </c>
      <c r="B38" s="234">
        <v>2047100</v>
      </c>
      <c r="C38" s="234">
        <v>909173</v>
      </c>
      <c r="D38" s="231">
        <f>IF(B38=0,"   ",C38/B38*100)</f>
        <v>44.4127302037028</v>
      </c>
      <c r="E38" s="236">
        <f>C38-B38</f>
        <v>-1137927</v>
      </c>
    </row>
    <row r="39" spans="1:5" s="76" customFormat="1" ht="30.75" customHeight="1">
      <c r="A39" s="233" t="s">
        <v>309</v>
      </c>
      <c r="B39" s="234">
        <v>784000</v>
      </c>
      <c r="C39" s="234">
        <v>784000</v>
      </c>
      <c r="D39" s="231">
        <f>IF(B39=0,"   ",C39/B39*100)</f>
        <v>100</v>
      </c>
      <c r="E39" s="236">
        <f>C39-B39</f>
        <v>0</v>
      </c>
    </row>
    <row r="40" spans="1:5" s="76" customFormat="1" ht="14.25" customHeight="1">
      <c r="A40" s="233" t="s">
        <v>310</v>
      </c>
      <c r="B40" s="234">
        <v>133000</v>
      </c>
      <c r="C40" s="234">
        <v>133000</v>
      </c>
      <c r="D40" s="231">
        <f>IF(B40=0,"   ",C40/B40*100)</f>
        <v>100</v>
      </c>
      <c r="E40" s="236">
        <f>C40-B40</f>
        <v>0</v>
      </c>
    </row>
    <row r="41" spans="1:5" s="76" customFormat="1" ht="15">
      <c r="A41" s="240" t="s">
        <v>26</v>
      </c>
      <c r="B41" s="234">
        <f>B43+B44+B45</f>
        <v>7476100</v>
      </c>
      <c r="C41" s="234">
        <f>C43+C44+C45</f>
        <v>7475600</v>
      </c>
      <c r="D41" s="231">
        <f>IF(B41=0,"   ",C41/B41*100)</f>
        <v>99.9933120209735</v>
      </c>
      <c r="E41" s="236">
        <f>C41-B41</f>
        <v>-500</v>
      </c>
    </row>
    <row r="42" spans="1:5" ht="15">
      <c r="A42" s="233" t="s">
        <v>205</v>
      </c>
      <c r="B42" s="234"/>
      <c r="C42" s="235"/>
      <c r="D42" s="231"/>
      <c r="E42" s="236"/>
    </row>
    <row r="43" spans="1:5" ht="43.5" customHeight="1">
      <c r="A43" s="230" t="s">
        <v>69</v>
      </c>
      <c r="B43" s="234">
        <v>792000</v>
      </c>
      <c r="C43" s="234">
        <v>792000</v>
      </c>
      <c r="D43" s="231">
        <f>IF(B43=0,"   ",C43/B43*100)</f>
        <v>100</v>
      </c>
      <c r="E43" s="236">
        <f>C43-B43</f>
        <v>0</v>
      </c>
    </row>
    <row r="44" spans="1:5" ht="44.25" customHeight="1">
      <c r="A44" s="230" t="s">
        <v>70</v>
      </c>
      <c r="B44" s="234">
        <v>1800</v>
      </c>
      <c r="C44" s="234">
        <v>1300</v>
      </c>
      <c r="D44" s="231">
        <f>IF(B44=0,"   ",C44/B44*100)</f>
        <v>72.22222222222221</v>
      </c>
      <c r="E44" s="236">
        <f>C44-B44</f>
        <v>-500</v>
      </c>
    </row>
    <row r="45" spans="1:5" ht="75" customHeight="1">
      <c r="A45" s="230" t="s">
        <v>207</v>
      </c>
      <c r="B45" s="234">
        <v>6682300</v>
      </c>
      <c r="C45" s="234">
        <v>6682300</v>
      </c>
      <c r="D45" s="231">
        <f>IF(B45=0,"   ",C45/B45*100)</f>
        <v>100</v>
      </c>
      <c r="E45" s="236">
        <f>C45-B45</f>
        <v>0</v>
      </c>
    </row>
    <row r="46" spans="1:5" ht="17.25" customHeight="1">
      <c r="A46" s="240" t="s">
        <v>208</v>
      </c>
      <c r="B46" s="234">
        <f>B48+B49</f>
        <v>1260000</v>
      </c>
      <c r="C46" s="234">
        <f>C48+C49</f>
        <v>1060000</v>
      </c>
      <c r="D46" s="231">
        <f>IF(B46=0,"   ",C46/B46*100)</f>
        <v>84.12698412698413</v>
      </c>
      <c r="E46" s="236">
        <f>C46-B46</f>
        <v>-200000</v>
      </c>
    </row>
    <row r="47" spans="1:5" ht="15">
      <c r="A47" s="241" t="s">
        <v>205</v>
      </c>
      <c r="B47" s="234"/>
      <c r="C47" s="234"/>
      <c r="D47" s="231"/>
      <c r="E47" s="236"/>
    </row>
    <row r="48" spans="1:5" ht="57.75" customHeight="1">
      <c r="A48" s="230" t="s">
        <v>144</v>
      </c>
      <c r="B48" s="234">
        <v>1200000</v>
      </c>
      <c r="C48" s="234">
        <v>1000000</v>
      </c>
      <c r="D48" s="231">
        <f aca="true" t="shared" si="3" ref="D48:D72">IF(B48=0,"   ",C48/B48*100)</f>
        <v>83.33333333333334</v>
      </c>
      <c r="E48" s="236">
        <f aca="true" t="shared" si="4" ref="E48:E53">C48-B48</f>
        <v>-200000</v>
      </c>
    </row>
    <row r="49" spans="1:5" ht="43.5" customHeight="1">
      <c r="A49" s="230" t="s">
        <v>165</v>
      </c>
      <c r="B49" s="234">
        <v>60000</v>
      </c>
      <c r="C49" s="234">
        <v>60000</v>
      </c>
      <c r="D49" s="231">
        <f t="shared" si="3"/>
        <v>100</v>
      </c>
      <c r="E49" s="236">
        <f t="shared" si="4"/>
        <v>0</v>
      </c>
    </row>
    <row r="50" spans="1:5" ht="31.5" customHeight="1">
      <c r="A50" s="230" t="s">
        <v>311</v>
      </c>
      <c r="B50" s="234">
        <v>-156561.7</v>
      </c>
      <c r="C50" s="234">
        <v>-156561.7</v>
      </c>
      <c r="D50" s="231">
        <f t="shared" si="3"/>
        <v>100</v>
      </c>
      <c r="E50" s="236">
        <f t="shared" si="4"/>
        <v>0</v>
      </c>
    </row>
    <row r="51" spans="1:5" ht="17.25" customHeight="1">
      <c r="A51" s="242" t="s">
        <v>178</v>
      </c>
      <c r="B51" s="238">
        <f>B29+B31+B41+B46+B50+B30</f>
        <v>39905999.3</v>
      </c>
      <c r="C51" s="238">
        <f>C29+C31+C41+C46+C50+C30</f>
        <v>36673551.3</v>
      </c>
      <c r="D51" s="238">
        <f t="shared" si="3"/>
        <v>91.89984449280537</v>
      </c>
      <c r="E51" s="239">
        <f t="shared" si="4"/>
        <v>-3232448</v>
      </c>
    </row>
    <row r="52" spans="1:5" ht="30" customHeight="1">
      <c r="A52" s="230" t="s">
        <v>47</v>
      </c>
      <c r="B52" s="231">
        <v>0</v>
      </c>
      <c r="C52" s="231">
        <v>0</v>
      </c>
      <c r="D52" s="243" t="str">
        <f t="shared" si="3"/>
        <v>   </v>
      </c>
      <c r="E52" s="236">
        <f t="shared" si="4"/>
        <v>0</v>
      </c>
    </row>
    <row r="53" spans="1:5" ht="18.75" customHeight="1">
      <c r="A53" s="242" t="s">
        <v>14</v>
      </c>
      <c r="B53" s="244">
        <f>B28+B51+B52</f>
        <v>55668099.3</v>
      </c>
      <c r="C53" s="244">
        <f>C28+C51+C52</f>
        <v>48686569.559999995</v>
      </c>
      <c r="D53" s="244">
        <f t="shared" si="3"/>
        <v>87.45865257159947</v>
      </c>
      <c r="E53" s="245">
        <f t="shared" si="4"/>
        <v>-6981529.740000002</v>
      </c>
    </row>
    <row r="54" spans="1:5" ht="18" customHeight="1">
      <c r="A54" s="242" t="s">
        <v>66</v>
      </c>
      <c r="B54" s="246"/>
      <c r="C54" s="246"/>
      <c r="D54" s="243" t="str">
        <f t="shared" si="3"/>
        <v>   </v>
      </c>
      <c r="E54" s="236"/>
    </row>
    <row r="55" spans="1:5" ht="15">
      <c r="A55" s="247" t="s">
        <v>15</v>
      </c>
      <c r="B55" s="248"/>
      <c r="C55" s="249"/>
      <c r="D55" s="243" t="str">
        <f t="shared" si="3"/>
        <v>   </v>
      </c>
      <c r="E55" s="236"/>
    </row>
    <row r="56" spans="1:5" ht="16.5" customHeight="1">
      <c r="A56" s="230" t="s">
        <v>48</v>
      </c>
      <c r="B56" s="231">
        <f>SUM(B57,B62,B61,B60)</f>
        <v>8913892</v>
      </c>
      <c r="C56" s="231">
        <f>SUM(C57,C62,C61,C60)</f>
        <v>7368607.8</v>
      </c>
      <c r="D56" s="231">
        <f t="shared" si="3"/>
        <v>82.66431543034176</v>
      </c>
      <c r="E56" s="236">
        <f aca="true" t="shared" si="5" ref="E56:E87">C56-B56</f>
        <v>-1545284.2000000002</v>
      </c>
    </row>
    <row r="57" spans="1:5" ht="17.25" customHeight="1">
      <c r="A57" s="233" t="s">
        <v>49</v>
      </c>
      <c r="B57" s="231">
        <v>8683370</v>
      </c>
      <c r="C57" s="231">
        <v>7304098.14</v>
      </c>
      <c r="D57" s="231">
        <f t="shared" si="3"/>
        <v>84.11593816686378</v>
      </c>
      <c r="E57" s="236">
        <f t="shared" si="5"/>
        <v>-1379271.8600000003</v>
      </c>
    </row>
    <row r="58" spans="1:5" ht="15">
      <c r="A58" s="233" t="s">
        <v>234</v>
      </c>
      <c r="B58" s="231">
        <v>5463500</v>
      </c>
      <c r="C58" s="231">
        <v>4760009.27</v>
      </c>
      <c r="D58" s="231">
        <f t="shared" si="3"/>
        <v>87.12380836460144</v>
      </c>
      <c r="E58" s="236">
        <f t="shared" si="5"/>
        <v>-703490.7300000004</v>
      </c>
    </row>
    <row r="59" spans="1:5" ht="40.5" customHeight="1">
      <c r="A59" s="233" t="s">
        <v>312</v>
      </c>
      <c r="B59" s="231">
        <v>1800</v>
      </c>
      <c r="C59" s="231">
        <v>1000</v>
      </c>
      <c r="D59" s="231">
        <f t="shared" si="3"/>
        <v>55.55555555555556</v>
      </c>
      <c r="E59" s="236">
        <f t="shared" si="5"/>
        <v>-800</v>
      </c>
    </row>
    <row r="60" spans="1:5" ht="15.75" customHeight="1">
      <c r="A60" s="233" t="s">
        <v>313</v>
      </c>
      <c r="B60" s="231">
        <v>5000</v>
      </c>
      <c r="C60" s="231">
        <v>5000</v>
      </c>
      <c r="D60" s="231">
        <f t="shared" si="3"/>
        <v>100</v>
      </c>
      <c r="E60" s="236">
        <f t="shared" si="5"/>
        <v>0</v>
      </c>
    </row>
    <row r="61" spans="1:5" ht="15">
      <c r="A61" s="233" t="s">
        <v>158</v>
      </c>
      <c r="B61" s="231">
        <v>4500</v>
      </c>
      <c r="C61" s="231">
        <v>0</v>
      </c>
      <c r="D61" s="231">
        <f t="shared" si="3"/>
        <v>0</v>
      </c>
      <c r="E61" s="236">
        <f t="shared" si="5"/>
        <v>-4500</v>
      </c>
    </row>
    <row r="62" spans="1:5" ht="15">
      <c r="A62" s="233" t="s">
        <v>71</v>
      </c>
      <c r="B62" s="231">
        <f>B63</f>
        <v>221022</v>
      </c>
      <c r="C62" s="231">
        <f>C63</f>
        <v>59509.66</v>
      </c>
      <c r="D62" s="231">
        <f t="shared" si="3"/>
        <v>26.92476767018668</v>
      </c>
      <c r="E62" s="236">
        <f t="shared" si="5"/>
        <v>-161512.34</v>
      </c>
    </row>
    <row r="63" spans="1:5" ht="29.25" customHeight="1">
      <c r="A63" s="233" t="s">
        <v>152</v>
      </c>
      <c r="B63" s="231">
        <v>221022</v>
      </c>
      <c r="C63" s="231">
        <v>59509.66</v>
      </c>
      <c r="D63" s="231">
        <f t="shared" si="3"/>
        <v>26.92476767018668</v>
      </c>
      <c r="E63" s="236">
        <f t="shared" si="5"/>
        <v>-161512.34</v>
      </c>
    </row>
    <row r="64" spans="1:5" ht="15">
      <c r="A64" s="230" t="s">
        <v>67</v>
      </c>
      <c r="B64" s="231">
        <f>SUM(B65)</f>
        <v>792000</v>
      </c>
      <c r="C64" s="231">
        <f>SUM(C65)</f>
        <v>657226.87</v>
      </c>
      <c r="D64" s="231">
        <f t="shared" si="3"/>
        <v>82.98319065656565</v>
      </c>
      <c r="E64" s="236">
        <f t="shared" si="5"/>
        <v>-134773.13</v>
      </c>
    </row>
    <row r="65" spans="1:5" ht="25.5" customHeight="1">
      <c r="A65" s="233" t="s">
        <v>190</v>
      </c>
      <c r="B65" s="231">
        <v>792000</v>
      </c>
      <c r="C65" s="231">
        <v>657226.87</v>
      </c>
      <c r="D65" s="231">
        <f t="shared" si="3"/>
        <v>82.98319065656565</v>
      </c>
      <c r="E65" s="236">
        <f t="shared" si="5"/>
        <v>-134773.13</v>
      </c>
    </row>
    <row r="66" spans="1:5" ht="30" customHeight="1">
      <c r="A66" s="230" t="s">
        <v>50</v>
      </c>
      <c r="B66" s="231">
        <f>B67+B69+B70</f>
        <v>260900</v>
      </c>
      <c r="C66" s="231">
        <f>C67+C69+C70</f>
        <v>180400.63999999998</v>
      </c>
      <c r="D66" s="231">
        <f t="shared" si="3"/>
        <v>69.1455116903028</v>
      </c>
      <c r="E66" s="236">
        <f t="shared" si="5"/>
        <v>-80499.36000000002</v>
      </c>
    </row>
    <row r="67" spans="1:5" ht="17.25" customHeight="1">
      <c r="A67" s="233" t="s">
        <v>314</v>
      </c>
      <c r="B67" s="231">
        <v>180500</v>
      </c>
      <c r="C67" s="231">
        <v>166156.65</v>
      </c>
      <c r="D67" s="231">
        <f t="shared" si="3"/>
        <v>92.05354570637118</v>
      </c>
      <c r="E67" s="236">
        <f t="shared" si="5"/>
        <v>-14343.350000000006</v>
      </c>
    </row>
    <row r="68" spans="1:5" ht="15">
      <c r="A68" s="233" t="s">
        <v>315</v>
      </c>
      <c r="B68" s="231">
        <v>122000</v>
      </c>
      <c r="C68" s="231">
        <v>115105.18</v>
      </c>
      <c r="D68" s="231">
        <f t="shared" si="3"/>
        <v>94.3485081967213</v>
      </c>
      <c r="E68" s="236">
        <f t="shared" si="5"/>
        <v>-6894.820000000007</v>
      </c>
    </row>
    <row r="69" spans="1:5" ht="13.5" customHeight="1">
      <c r="A69" s="233" t="s">
        <v>316</v>
      </c>
      <c r="B69" s="231">
        <v>80400</v>
      </c>
      <c r="C69" s="231">
        <v>14243.99</v>
      </c>
      <c r="D69" s="231">
        <f t="shared" si="3"/>
        <v>17.716405472636815</v>
      </c>
      <c r="E69" s="236">
        <f t="shared" si="5"/>
        <v>-66156.01</v>
      </c>
    </row>
    <row r="70" spans="1:5" ht="13.5" customHeight="1">
      <c r="A70" s="233" t="s">
        <v>317</v>
      </c>
      <c r="B70" s="231">
        <v>0</v>
      </c>
      <c r="C70" s="231">
        <v>0</v>
      </c>
      <c r="D70" s="231" t="str">
        <f t="shared" si="3"/>
        <v>   </v>
      </c>
      <c r="E70" s="236">
        <f t="shared" si="5"/>
        <v>0</v>
      </c>
    </row>
    <row r="71" spans="1:5" ht="16.5" customHeight="1">
      <c r="A71" s="230" t="s">
        <v>16</v>
      </c>
      <c r="B71" s="231">
        <f>SUM(B72,B75,B82,)</f>
        <v>14258641.21</v>
      </c>
      <c r="C71" s="231">
        <f>SUM(C72,C75,C82,)</f>
        <v>10997434.3</v>
      </c>
      <c r="D71" s="231">
        <f t="shared" si="3"/>
        <v>77.12820694504312</v>
      </c>
      <c r="E71" s="236">
        <f t="shared" si="5"/>
        <v>-3261206.91</v>
      </c>
    </row>
    <row r="72" spans="1:5" ht="15">
      <c r="A72" s="233" t="s">
        <v>318</v>
      </c>
      <c r="B72" s="231">
        <f>SUM(B73:B74)</f>
        <v>965830</v>
      </c>
      <c r="C72" s="231">
        <f>SUM(C73:C74)</f>
        <v>938616.18</v>
      </c>
      <c r="D72" s="231">
        <f t="shared" si="3"/>
        <v>97.18233850677656</v>
      </c>
      <c r="E72" s="236">
        <f t="shared" si="5"/>
        <v>-27213.81999999995</v>
      </c>
    </row>
    <row r="73" spans="1:5" ht="15">
      <c r="A73" s="233" t="s">
        <v>148</v>
      </c>
      <c r="B73" s="231">
        <v>613200</v>
      </c>
      <c r="C73" s="231">
        <v>585986.18</v>
      </c>
      <c r="D73" s="231">
        <v>0</v>
      </c>
      <c r="E73" s="236">
        <f t="shared" si="5"/>
        <v>-27213.81999999995</v>
      </c>
    </row>
    <row r="74" spans="1:5" ht="15">
      <c r="A74" s="233" t="s">
        <v>319</v>
      </c>
      <c r="B74" s="231">
        <v>352630</v>
      </c>
      <c r="C74" s="231">
        <v>352630</v>
      </c>
      <c r="D74" s="231">
        <f aca="true" t="shared" si="6" ref="D74:D97">IF(B74=0,"   ",C74/B74*100)</f>
        <v>100</v>
      </c>
      <c r="E74" s="236">
        <f t="shared" si="5"/>
        <v>0</v>
      </c>
    </row>
    <row r="75" spans="1:5" ht="15">
      <c r="A75" s="233" t="s">
        <v>320</v>
      </c>
      <c r="B75" s="231">
        <f>B76+B77+B80+B79</f>
        <v>2898053.21</v>
      </c>
      <c r="C75" s="231">
        <f>C76+C77+C80+C79</f>
        <v>2161978.48</v>
      </c>
      <c r="D75" s="231">
        <f t="shared" si="6"/>
        <v>74.60106227656186</v>
      </c>
      <c r="E75" s="236">
        <f t="shared" si="5"/>
        <v>-736074.73</v>
      </c>
    </row>
    <row r="76" spans="1:5" ht="14.25" customHeight="1">
      <c r="A76" s="233" t="s">
        <v>97</v>
      </c>
      <c r="B76" s="231">
        <v>201707.21</v>
      </c>
      <c r="C76" s="231">
        <v>56487.21</v>
      </c>
      <c r="D76" s="231">
        <f t="shared" si="6"/>
        <v>28.00455670374896</v>
      </c>
      <c r="E76" s="236">
        <f t="shared" si="5"/>
        <v>-145220</v>
      </c>
    </row>
    <row r="77" spans="1:5" ht="57.75" customHeight="1">
      <c r="A77" s="233" t="s">
        <v>238</v>
      </c>
      <c r="B77" s="231">
        <v>1661706</v>
      </c>
      <c r="C77" s="231">
        <v>1311812.3</v>
      </c>
      <c r="D77" s="231">
        <f t="shared" si="6"/>
        <v>78.94370604667733</v>
      </c>
      <c r="E77" s="236">
        <f t="shared" si="5"/>
        <v>-349893.69999999995</v>
      </c>
    </row>
    <row r="78" spans="1:5" ht="18" customHeight="1">
      <c r="A78" s="233" t="s">
        <v>321</v>
      </c>
      <c r="B78" s="231">
        <v>1200000</v>
      </c>
      <c r="C78" s="231">
        <v>1200000</v>
      </c>
      <c r="D78" s="231">
        <f t="shared" si="6"/>
        <v>100</v>
      </c>
      <c r="E78" s="236">
        <f t="shared" si="5"/>
        <v>0</v>
      </c>
    </row>
    <row r="79" spans="1:5" ht="15">
      <c r="A79" s="233" t="s">
        <v>322</v>
      </c>
      <c r="B79" s="231">
        <v>200000</v>
      </c>
      <c r="C79" s="231">
        <v>0</v>
      </c>
      <c r="D79" s="231">
        <f t="shared" si="6"/>
        <v>0</v>
      </c>
      <c r="E79" s="236">
        <f t="shared" si="5"/>
        <v>-200000</v>
      </c>
    </row>
    <row r="80" spans="1:5" ht="16.5" customHeight="1">
      <c r="A80" s="233" t="s">
        <v>323</v>
      </c>
      <c r="B80" s="231">
        <v>834640</v>
      </c>
      <c r="C80" s="231">
        <v>793678.97</v>
      </c>
      <c r="D80" s="231">
        <f t="shared" si="6"/>
        <v>95.09237156139173</v>
      </c>
      <c r="E80" s="236">
        <f t="shared" si="5"/>
        <v>-40961.03000000003</v>
      </c>
    </row>
    <row r="81" spans="1:5" ht="16.5" customHeight="1">
      <c r="A81" s="233" t="s">
        <v>324</v>
      </c>
      <c r="B81" s="231">
        <v>133000</v>
      </c>
      <c r="C81" s="231">
        <v>133000</v>
      </c>
      <c r="D81" s="231">
        <f t="shared" si="6"/>
        <v>100</v>
      </c>
      <c r="E81" s="236">
        <f t="shared" si="5"/>
        <v>0</v>
      </c>
    </row>
    <row r="82" spans="1:5" ht="15">
      <c r="A82" s="233" t="s">
        <v>325</v>
      </c>
      <c r="B82" s="231">
        <f>B83+B85+B86+B87+B88+B89+B84</f>
        <v>10394758</v>
      </c>
      <c r="C82" s="231">
        <f>C83+C85+C86+C87+C88+C89+C84</f>
        <v>7896839.640000001</v>
      </c>
      <c r="D82" s="231">
        <f t="shared" si="6"/>
        <v>75.96944190523725</v>
      </c>
      <c r="E82" s="236">
        <f t="shared" si="5"/>
        <v>-2497918.3599999994</v>
      </c>
    </row>
    <row r="83" spans="1:5" ht="15">
      <c r="A83" s="233" t="s">
        <v>85</v>
      </c>
      <c r="B83" s="231">
        <v>3853060</v>
      </c>
      <c r="C83" s="231">
        <v>3191257.67</v>
      </c>
      <c r="D83" s="231">
        <f t="shared" si="6"/>
        <v>82.82398068029046</v>
      </c>
      <c r="E83" s="236">
        <f t="shared" si="5"/>
        <v>-661802.3300000001</v>
      </c>
    </row>
    <row r="84" spans="1:5" ht="15">
      <c r="A84" s="233" t="s">
        <v>326</v>
      </c>
      <c r="B84" s="231">
        <v>40000</v>
      </c>
      <c r="C84" s="231">
        <v>27013.4</v>
      </c>
      <c r="D84" s="231">
        <f t="shared" si="6"/>
        <v>67.5335</v>
      </c>
      <c r="E84" s="236">
        <f t="shared" si="5"/>
        <v>-12986.599999999999</v>
      </c>
    </row>
    <row r="85" spans="1:5" ht="14.25" customHeight="1">
      <c r="A85" s="233" t="s">
        <v>119</v>
      </c>
      <c r="B85" s="231">
        <v>2047100</v>
      </c>
      <c r="C85" s="231">
        <v>1281889</v>
      </c>
      <c r="D85" s="231">
        <f t="shared" si="6"/>
        <v>62.61975477504763</v>
      </c>
      <c r="E85" s="236">
        <f t="shared" si="5"/>
        <v>-765211</v>
      </c>
    </row>
    <row r="86" spans="1:5" ht="14.25" customHeight="1">
      <c r="A86" s="233" t="s">
        <v>120</v>
      </c>
      <c r="B86" s="231">
        <v>1896098</v>
      </c>
      <c r="C86" s="231">
        <v>1367211.64</v>
      </c>
      <c r="D86" s="231">
        <f t="shared" si="6"/>
        <v>72.10659153693533</v>
      </c>
      <c r="E86" s="236">
        <f t="shared" si="5"/>
        <v>-528886.3600000001</v>
      </c>
    </row>
    <row r="87" spans="1:5" ht="15">
      <c r="A87" s="233" t="s">
        <v>98</v>
      </c>
      <c r="B87" s="231">
        <v>300000</v>
      </c>
      <c r="C87" s="231">
        <v>294000</v>
      </c>
      <c r="D87" s="231">
        <f t="shared" si="6"/>
        <v>98</v>
      </c>
      <c r="E87" s="236">
        <f t="shared" si="5"/>
        <v>-6000</v>
      </c>
    </row>
    <row r="88" spans="1:5" ht="14.25" customHeight="1">
      <c r="A88" s="233" t="s">
        <v>99</v>
      </c>
      <c r="B88" s="231">
        <v>100000</v>
      </c>
      <c r="C88" s="231">
        <v>96577.03</v>
      </c>
      <c r="D88" s="231">
        <f t="shared" si="6"/>
        <v>96.57703</v>
      </c>
      <c r="E88" s="236">
        <f aca="true" t="shared" si="7" ref="E88:E121">C88-B88</f>
        <v>-3422.970000000001</v>
      </c>
    </row>
    <row r="89" spans="1:5" ht="13.5" customHeight="1">
      <c r="A89" s="233" t="s">
        <v>100</v>
      </c>
      <c r="B89" s="231">
        <v>2158500</v>
      </c>
      <c r="C89" s="231">
        <v>1638890.9</v>
      </c>
      <c r="D89" s="231">
        <f t="shared" si="6"/>
        <v>75.92730599953671</v>
      </c>
      <c r="E89" s="236">
        <f t="shared" si="7"/>
        <v>-519609.1000000001</v>
      </c>
    </row>
    <row r="90" spans="1:5" ht="15">
      <c r="A90" s="230" t="s">
        <v>24</v>
      </c>
      <c r="B90" s="231">
        <v>78500</v>
      </c>
      <c r="C90" s="231">
        <v>27564.67</v>
      </c>
      <c r="D90" s="231">
        <f t="shared" si="6"/>
        <v>35.11422929936305</v>
      </c>
      <c r="E90" s="236">
        <f t="shared" si="7"/>
        <v>-50935.33</v>
      </c>
    </row>
    <row r="91" spans="1:5" ht="16.5" customHeight="1">
      <c r="A91" s="230" t="s">
        <v>327</v>
      </c>
      <c r="B91" s="231">
        <f>SUM(B92,)</f>
        <v>17925830</v>
      </c>
      <c r="C91" s="231">
        <f>SUM(C92,)</f>
        <v>14320616.58</v>
      </c>
      <c r="D91" s="231">
        <f t="shared" si="6"/>
        <v>79.88816462055036</v>
      </c>
      <c r="E91" s="236">
        <f t="shared" si="7"/>
        <v>-3605213.42</v>
      </c>
    </row>
    <row r="92" spans="1:5" ht="15">
      <c r="A92" s="233" t="s">
        <v>55</v>
      </c>
      <c r="B92" s="231">
        <v>17925830</v>
      </c>
      <c r="C92" s="231">
        <v>14320616.58</v>
      </c>
      <c r="D92" s="231">
        <f t="shared" si="6"/>
        <v>79.88816462055036</v>
      </c>
      <c r="E92" s="236">
        <f t="shared" si="7"/>
        <v>-3605213.42</v>
      </c>
    </row>
    <row r="93" spans="1:5" ht="15">
      <c r="A93" s="233" t="s">
        <v>234</v>
      </c>
      <c r="B93" s="231">
        <v>7950630</v>
      </c>
      <c r="C93" s="231">
        <v>6858363.02</v>
      </c>
      <c r="D93" s="231">
        <f t="shared" si="6"/>
        <v>86.26188138550026</v>
      </c>
      <c r="E93" s="236">
        <f t="shared" si="7"/>
        <v>-1092266.9800000004</v>
      </c>
    </row>
    <row r="94" spans="1:5" ht="15.75" customHeight="1">
      <c r="A94" s="233" t="s">
        <v>191</v>
      </c>
      <c r="B94" s="231">
        <v>60000</v>
      </c>
      <c r="C94" s="231">
        <v>60000</v>
      </c>
      <c r="D94" s="231">
        <f t="shared" si="6"/>
        <v>100</v>
      </c>
      <c r="E94" s="236">
        <f t="shared" si="7"/>
        <v>0</v>
      </c>
    </row>
    <row r="95" spans="1:5" ht="14.25" customHeight="1">
      <c r="A95" s="233" t="s">
        <v>328</v>
      </c>
      <c r="B95" s="231">
        <v>1620500</v>
      </c>
      <c r="C95" s="231">
        <v>1620500</v>
      </c>
      <c r="D95" s="231">
        <f t="shared" si="6"/>
        <v>100</v>
      </c>
      <c r="E95" s="236">
        <f t="shared" si="7"/>
        <v>0</v>
      </c>
    </row>
    <row r="96" spans="1:5" ht="15">
      <c r="A96" s="233" t="s">
        <v>329</v>
      </c>
      <c r="B96" s="231">
        <v>784000</v>
      </c>
      <c r="C96" s="231">
        <v>784000</v>
      </c>
      <c r="D96" s="231">
        <f t="shared" si="6"/>
        <v>100</v>
      </c>
      <c r="E96" s="236">
        <f t="shared" si="7"/>
        <v>0</v>
      </c>
    </row>
    <row r="97" spans="1:5" ht="15">
      <c r="A97" s="230" t="s">
        <v>149</v>
      </c>
      <c r="B97" s="231">
        <f>B98+B112</f>
        <v>15735497.79</v>
      </c>
      <c r="C97" s="231">
        <f>C98+C112</f>
        <v>7396930</v>
      </c>
      <c r="D97" s="231">
        <f t="shared" si="6"/>
        <v>47.00791864812051</v>
      </c>
      <c r="E97" s="236">
        <f t="shared" si="7"/>
        <v>-8338567.789999999</v>
      </c>
    </row>
    <row r="98" spans="1:5" s="7" customFormat="1" ht="15.75" customHeight="1">
      <c r="A98" s="233" t="s">
        <v>246</v>
      </c>
      <c r="B98" s="231">
        <f>B99+B101+B103+B105+B107+B111</f>
        <v>9053197.79</v>
      </c>
      <c r="C98" s="231">
        <f>C99+C101+C103+C105+C107+C111</f>
        <v>5615210</v>
      </c>
      <c r="D98" s="231">
        <f>IF(B98=0,"   ",C98/B98)</f>
        <v>0.6202460313197244</v>
      </c>
      <c r="E98" s="236">
        <f t="shared" si="7"/>
        <v>-3437987.789999999</v>
      </c>
    </row>
    <row r="99" spans="1:5" ht="45">
      <c r="A99" s="233" t="s">
        <v>330</v>
      </c>
      <c r="B99" s="231">
        <v>1294100</v>
      </c>
      <c r="C99" s="231">
        <v>1131200</v>
      </c>
      <c r="D99" s="231">
        <f>IF(B99=0,"   ",C99/B99*100)</f>
        <v>87.41210107410555</v>
      </c>
      <c r="E99" s="236">
        <f t="shared" si="7"/>
        <v>-162900</v>
      </c>
    </row>
    <row r="100" spans="1:5" ht="15">
      <c r="A100" s="233" t="s">
        <v>331</v>
      </c>
      <c r="B100" s="231">
        <v>930000</v>
      </c>
      <c r="C100" s="231">
        <v>884400</v>
      </c>
      <c r="D100" s="231">
        <v>0</v>
      </c>
      <c r="E100" s="236">
        <f t="shared" si="7"/>
        <v>-45600</v>
      </c>
    </row>
    <row r="101" spans="1:5" s="7" customFormat="1" ht="29.25" customHeight="1">
      <c r="A101" s="233" t="s">
        <v>332</v>
      </c>
      <c r="B101" s="231">
        <v>470000</v>
      </c>
      <c r="C101" s="231">
        <v>470000</v>
      </c>
      <c r="D101" s="231">
        <v>0</v>
      </c>
      <c r="E101" s="236">
        <f t="shared" si="7"/>
        <v>0</v>
      </c>
    </row>
    <row r="102" spans="1:5" ht="15">
      <c r="A102" s="233" t="s">
        <v>331</v>
      </c>
      <c r="B102" s="231">
        <v>470000</v>
      </c>
      <c r="C102" s="231">
        <v>470000</v>
      </c>
      <c r="D102" s="231">
        <v>0</v>
      </c>
      <c r="E102" s="236">
        <f t="shared" si="7"/>
        <v>0</v>
      </c>
    </row>
    <row r="103" spans="1:5" ht="45">
      <c r="A103" s="233" t="s">
        <v>333</v>
      </c>
      <c r="B103" s="231">
        <v>400000</v>
      </c>
      <c r="C103" s="231">
        <v>93100</v>
      </c>
      <c r="D103" s="231">
        <f>IF(B103=0,"   ",C103/B103*100)</f>
        <v>23.275000000000002</v>
      </c>
      <c r="E103" s="236">
        <f t="shared" si="7"/>
        <v>-306900</v>
      </c>
    </row>
    <row r="104" spans="1:5" ht="15">
      <c r="A104" s="233" t="s">
        <v>334</v>
      </c>
      <c r="B104" s="231">
        <v>400000</v>
      </c>
      <c r="C104" s="231">
        <v>93100</v>
      </c>
      <c r="D104" s="231">
        <v>0</v>
      </c>
      <c r="E104" s="236">
        <f t="shared" si="7"/>
        <v>-306900</v>
      </c>
    </row>
    <row r="105" spans="1:5" s="7" customFormat="1" ht="29.25" customHeight="1">
      <c r="A105" s="233" t="s">
        <v>335</v>
      </c>
      <c r="B105" s="231">
        <v>80000</v>
      </c>
      <c r="C105" s="231">
        <v>49200</v>
      </c>
      <c r="D105" s="231">
        <f>IF(B105=0,"   ",C105/B105)</f>
        <v>0.615</v>
      </c>
      <c r="E105" s="236">
        <f t="shared" si="7"/>
        <v>-30800</v>
      </c>
    </row>
    <row r="106" spans="1:5" ht="15">
      <c r="A106" s="233" t="s">
        <v>334</v>
      </c>
      <c r="B106" s="231">
        <v>80000</v>
      </c>
      <c r="C106" s="231">
        <v>49200</v>
      </c>
      <c r="D106" s="231">
        <v>0</v>
      </c>
      <c r="E106" s="236">
        <f t="shared" si="7"/>
        <v>-30800</v>
      </c>
    </row>
    <row r="107" spans="1:5" ht="16.5" customHeight="1">
      <c r="A107" s="233" t="s">
        <v>336</v>
      </c>
      <c r="B107" s="231">
        <f>B108+B109+B110</f>
        <v>6790805</v>
      </c>
      <c r="C107" s="231">
        <f>C108+C109+C110</f>
        <v>3853560</v>
      </c>
      <c r="D107" s="231">
        <v>0</v>
      </c>
      <c r="E107" s="236">
        <f t="shared" si="7"/>
        <v>-2937245</v>
      </c>
    </row>
    <row r="108" spans="1:5" ht="15">
      <c r="A108" s="233" t="s">
        <v>334</v>
      </c>
      <c r="B108" s="231">
        <v>3975459</v>
      </c>
      <c r="C108" s="231">
        <v>2308296</v>
      </c>
      <c r="D108" s="231">
        <v>0</v>
      </c>
      <c r="E108" s="236">
        <f t="shared" si="7"/>
        <v>-1667163</v>
      </c>
    </row>
    <row r="109" spans="1:5" ht="15">
      <c r="A109" s="233" t="s">
        <v>337</v>
      </c>
      <c r="B109" s="231">
        <v>2186502</v>
      </c>
      <c r="C109" s="231">
        <v>1271160</v>
      </c>
      <c r="D109" s="231">
        <v>1</v>
      </c>
      <c r="E109" s="236">
        <f t="shared" si="7"/>
        <v>-915342</v>
      </c>
    </row>
    <row r="110" spans="1:5" ht="15">
      <c r="A110" s="233" t="s">
        <v>338</v>
      </c>
      <c r="B110" s="231">
        <v>628844</v>
      </c>
      <c r="C110" s="231">
        <v>274104</v>
      </c>
      <c r="D110" s="231">
        <v>2</v>
      </c>
      <c r="E110" s="236">
        <f t="shared" si="7"/>
        <v>-354740</v>
      </c>
    </row>
    <row r="111" spans="1:5" ht="15">
      <c r="A111" s="233" t="s">
        <v>339</v>
      </c>
      <c r="B111" s="231">
        <v>18292.79</v>
      </c>
      <c r="C111" s="231">
        <v>18150</v>
      </c>
      <c r="D111" s="231">
        <v>0</v>
      </c>
      <c r="E111" s="236">
        <f t="shared" si="7"/>
        <v>-142.79000000000087</v>
      </c>
    </row>
    <row r="112" spans="1:5" s="7" customFormat="1" ht="14.25" customHeight="1">
      <c r="A112" s="233" t="s">
        <v>340</v>
      </c>
      <c r="B112" s="231">
        <f>B113</f>
        <v>6682300</v>
      </c>
      <c r="C112" s="231">
        <f>C113</f>
        <v>1781720</v>
      </c>
      <c r="D112" s="231">
        <f>IF(B112=0,"   ",C112/B112)</f>
        <v>0.2666327462101372</v>
      </c>
      <c r="E112" s="236">
        <f t="shared" si="7"/>
        <v>-4900580</v>
      </c>
    </row>
    <row r="113" spans="1:5" s="7" customFormat="1" ht="14.25" customHeight="1">
      <c r="A113" s="233" t="s">
        <v>341</v>
      </c>
      <c r="B113" s="231">
        <f>B115+B114</f>
        <v>6682300</v>
      </c>
      <c r="C113" s="231">
        <f>C115+C114</f>
        <v>1781720</v>
      </c>
      <c r="D113" s="231">
        <f>IF(B113=0,"   ",C113/B113)</f>
        <v>0.2666327462101372</v>
      </c>
      <c r="E113" s="236">
        <f t="shared" si="7"/>
        <v>-4900580</v>
      </c>
    </row>
    <row r="114" spans="1:5" ht="15">
      <c r="A114" s="233" t="s">
        <v>334</v>
      </c>
      <c r="B114" s="231">
        <v>2969800</v>
      </c>
      <c r="C114" s="231">
        <v>890750</v>
      </c>
      <c r="D114" s="231">
        <v>0</v>
      </c>
      <c r="E114" s="236">
        <f t="shared" si="7"/>
        <v>-2079050</v>
      </c>
    </row>
    <row r="115" spans="1:5" ht="15">
      <c r="A115" s="233" t="s">
        <v>337</v>
      </c>
      <c r="B115" s="231">
        <v>3712500</v>
      </c>
      <c r="C115" s="231">
        <v>890970</v>
      </c>
      <c r="D115" s="231">
        <v>1</v>
      </c>
      <c r="E115" s="236">
        <f t="shared" si="7"/>
        <v>-2821530</v>
      </c>
    </row>
    <row r="116" spans="1:5" ht="15">
      <c r="A116" s="230" t="s">
        <v>239</v>
      </c>
      <c r="B116" s="231">
        <f>SUM(B117,)</f>
        <v>333200</v>
      </c>
      <c r="C116" s="231">
        <f>SUM(C117,)</f>
        <v>219860.62</v>
      </c>
      <c r="D116" s="231">
        <f aca="true" t="shared" si="8" ref="D116:D121">IF(B116=0,"   ",C116/B116*100)</f>
        <v>65.98457983193278</v>
      </c>
      <c r="E116" s="236">
        <f t="shared" si="7"/>
        <v>-113339.38</v>
      </c>
    </row>
    <row r="117" spans="1:5" ht="15">
      <c r="A117" s="230" t="s">
        <v>240</v>
      </c>
      <c r="B117" s="231">
        <v>333200</v>
      </c>
      <c r="C117" s="231">
        <v>219860.62</v>
      </c>
      <c r="D117" s="231">
        <f t="shared" si="8"/>
        <v>65.98457983193278</v>
      </c>
      <c r="E117" s="236">
        <f t="shared" si="7"/>
        <v>-113339.38</v>
      </c>
    </row>
    <row r="118" spans="1:5" ht="15" customHeight="1">
      <c r="A118" s="230" t="s">
        <v>342</v>
      </c>
      <c r="B118" s="231">
        <f>B119</f>
        <v>30000</v>
      </c>
      <c r="C118" s="231">
        <f>C119</f>
        <v>8109.59</v>
      </c>
      <c r="D118" s="231">
        <f t="shared" si="8"/>
        <v>27.03196666666667</v>
      </c>
      <c r="E118" s="236">
        <f t="shared" si="7"/>
        <v>-21890.41</v>
      </c>
    </row>
    <row r="119" spans="1:5" ht="15" customHeight="1">
      <c r="A119" s="230" t="s">
        <v>343</v>
      </c>
      <c r="B119" s="231">
        <v>30000</v>
      </c>
      <c r="C119" s="231">
        <v>8109.59</v>
      </c>
      <c r="D119" s="231">
        <f t="shared" si="8"/>
        <v>27.03196666666667</v>
      </c>
      <c r="E119" s="236">
        <f t="shared" si="7"/>
        <v>-21890.41</v>
      </c>
    </row>
    <row r="120" spans="1:5" ht="14.25">
      <c r="A120" s="237" t="s">
        <v>19</v>
      </c>
      <c r="B120" s="244">
        <f>B56+B64+B66+B71+B90+B91+B116+B97+B118</f>
        <v>58328461</v>
      </c>
      <c r="C120" s="244">
        <f>C56+C64+C66+C71+C90+C91+C116+C97+C118</f>
        <v>41176751.07</v>
      </c>
      <c r="D120" s="244">
        <f t="shared" si="8"/>
        <v>70.59461258544091</v>
      </c>
      <c r="E120" s="245">
        <f t="shared" si="7"/>
        <v>-17151709.93</v>
      </c>
    </row>
    <row r="121" spans="1:5" ht="15">
      <c r="A121" s="233" t="s">
        <v>237</v>
      </c>
      <c r="B121" s="231">
        <f>B58+B68+B93</f>
        <v>13536130</v>
      </c>
      <c r="C121" s="231">
        <f>C58+C68+C93</f>
        <v>11733477.469999999</v>
      </c>
      <c r="D121" s="231">
        <f t="shared" si="8"/>
        <v>86.68265944549881</v>
      </c>
      <c r="E121" s="236">
        <f t="shared" si="7"/>
        <v>-1802652.5300000012</v>
      </c>
    </row>
    <row r="122" spans="1:5" ht="19.5" customHeight="1" thickBot="1">
      <c r="A122" s="250" t="s">
        <v>344</v>
      </c>
      <c r="B122" s="251">
        <f>B53-B120</f>
        <v>-2660361.700000003</v>
      </c>
      <c r="C122" s="251">
        <f>C53-C120</f>
        <v>7509818.489999995</v>
      </c>
      <c r="D122" s="251"/>
      <c r="E122" s="252"/>
    </row>
    <row r="123" spans="1:5" ht="48" customHeight="1">
      <c r="A123" s="253" t="s">
        <v>271</v>
      </c>
      <c r="B123" s="253"/>
      <c r="C123" s="253"/>
      <c r="D123" s="253"/>
      <c r="E123" s="253"/>
    </row>
    <row r="124" spans="1:5" ht="15.75" customHeight="1">
      <c r="A124" s="253" t="s">
        <v>345</v>
      </c>
      <c r="B124" s="253"/>
      <c r="C124" s="253" t="s">
        <v>346</v>
      </c>
      <c r="D124" s="253"/>
      <c r="E124" s="253"/>
    </row>
    <row r="125" spans="1:5" ht="15.75" customHeight="1">
      <c r="A125" s="253"/>
      <c r="B125" s="7"/>
      <c r="C125" s="253"/>
      <c r="D125" s="7"/>
      <c r="E125" s="62"/>
    </row>
    <row r="126" spans="1:5" ht="12.75">
      <c r="A126" s="7"/>
      <c r="B126" s="7"/>
      <c r="C126" s="61"/>
      <c r="D126" s="7"/>
      <c r="E126" s="62"/>
    </row>
    <row r="127" spans="1:5" ht="12.75">
      <c r="A127" s="7"/>
      <c r="B127" s="7"/>
      <c r="C127" s="61"/>
      <c r="D127" s="7"/>
      <c r="E127" s="62"/>
    </row>
    <row r="128" spans="1:5" ht="12.75">
      <c r="A128" s="7"/>
      <c r="B128" s="7"/>
      <c r="C128" s="61"/>
      <c r="D128" s="7"/>
      <c r="E128" s="62"/>
    </row>
  </sheetData>
  <mergeCells count="1">
    <mergeCell ref="A1:E1"/>
  </mergeCells>
  <printOptions/>
  <pageMargins left="0.7874015748031497" right="0.7874015748031497" top="0.4724409448818898" bottom="0.3149606299212598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selection activeCell="B64" sqref="B64"/>
    </sheetView>
  </sheetViews>
  <sheetFormatPr defaultColWidth="9.00390625" defaultRowHeight="12.75"/>
  <cols>
    <col min="1" max="1" width="80.875" style="0" customWidth="1"/>
    <col min="2" max="2" width="16.875" style="0" customWidth="1"/>
    <col min="3" max="3" width="19.875" style="0" customWidth="1"/>
    <col min="4" max="4" width="17.875" style="0" customWidth="1"/>
    <col min="5" max="5" width="19.375" style="0" customWidth="1"/>
  </cols>
  <sheetData>
    <row r="1" spans="1:5" ht="18">
      <c r="A1" s="256" t="s">
        <v>293</v>
      </c>
      <c r="B1" s="256"/>
      <c r="C1" s="256"/>
      <c r="D1" s="256"/>
      <c r="E1" s="256"/>
    </row>
    <row r="2" spans="1:5" ht="13.5" thickBot="1">
      <c r="A2" s="4"/>
      <c r="B2" s="4"/>
      <c r="C2" s="5"/>
      <c r="D2" s="4"/>
      <c r="E2" s="4" t="s">
        <v>0</v>
      </c>
    </row>
    <row r="3" spans="1:5" ht="63">
      <c r="A3" s="35" t="s">
        <v>1</v>
      </c>
      <c r="B3" s="19" t="s">
        <v>215</v>
      </c>
      <c r="C3" s="32" t="s">
        <v>292</v>
      </c>
      <c r="D3" s="19" t="s">
        <v>216</v>
      </c>
      <c r="E3" s="19" t="s">
        <v>217</v>
      </c>
    </row>
    <row r="4" spans="1:5" ht="12.75">
      <c r="A4" s="13">
        <v>1</v>
      </c>
      <c r="B4" s="97">
        <v>2</v>
      </c>
      <c r="C4" s="34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58</v>
      </c>
      <c r="B6" s="188">
        <f>SUM(B7)</f>
        <v>36900</v>
      </c>
      <c r="C6" s="188">
        <f>SUM(C7)</f>
        <v>15873.45</v>
      </c>
      <c r="D6" s="26">
        <f aca="true" t="shared" si="0" ref="D6:D69">IF(B6=0,"   ",C6/B6*100)</f>
        <v>43.017479674796746</v>
      </c>
      <c r="E6" s="49">
        <f aca="true" t="shared" si="1" ref="E6:E69">C6-B6</f>
        <v>-21026.55</v>
      </c>
    </row>
    <row r="7" spans="1:5" ht="12.75" customHeight="1">
      <c r="A7" s="16" t="s">
        <v>57</v>
      </c>
      <c r="B7" s="25">
        <v>36900</v>
      </c>
      <c r="C7" s="27">
        <v>15873.45</v>
      </c>
      <c r="D7" s="26">
        <f t="shared" si="0"/>
        <v>43.017479674796746</v>
      </c>
      <c r="E7" s="49">
        <f t="shared" si="1"/>
        <v>-21026.55</v>
      </c>
    </row>
    <row r="8" spans="1:5" ht="16.5" customHeight="1">
      <c r="A8" s="16" t="s">
        <v>7</v>
      </c>
      <c r="B8" s="190">
        <f>SUM(B9:B9)</f>
        <v>16000</v>
      </c>
      <c r="C8" s="190">
        <f>SUM(C9:C9)</f>
        <v>8415.91</v>
      </c>
      <c r="D8" s="26">
        <f t="shared" si="0"/>
        <v>52.5994375</v>
      </c>
      <c r="E8" s="49">
        <f t="shared" si="1"/>
        <v>-7584.09</v>
      </c>
    </row>
    <row r="9" spans="1:5" ht="14.25" customHeight="1">
      <c r="A9" s="16" t="s">
        <v>38</v>
      </c>
      <c r="B9" s="25">
        <v>16000</v>
      </c>
      <c r="C9" s="27">
        <v>8415.91</v>
      </c>
      <c r="D9" s="26">
        <f t="shared" si="0"/>
        <v>52.5994375</v>
      </c>
      <c r="E9" s="49">
        <f t="shared" si="1"/>
        <v>-7584.09</v>
      </c>
    </row>
    <row r="10" spans="1:5" ht="14.25" customHeight="1">
      <c r="A10" s="16" t="s">
        <v>9</v>
      </c>
      <c r="B10" s="190">
        <f>SUM(B11:B12)</f>
        <v>239300</v>
      </c>
      <c r="C10" s="190">
        <f>SUM(C11:C12)</f>
        <v>153019.37999999998</v>
      </c>
      <c r="D10" s="26">
        <f t="shared" si="0"/>
        <v>63.944580025073115</v>
      </c>
      <c r="E10" s="49">
        <f t="shared" si="1"/>
        <v>-86280.62000000002</v>
      </c>
    </row>
    <row r="11" spans="1:5" ht="12.75" customHeight="1">
      <c r="A11" s="16" t="s">
        <v>39</v>
      </c>
      <c r="B11" s="25">
        <v>77500</v>
      </c>
      <c r="C11" s="27">
        <v>10895.58</v>
      </c>
      <c r="D11" s="26">
        <f t="shared" si="0"/>
        <v>14.058812903225807</v>
      </c>
      <c r="E11" s="49">
        <f t="shared" si="1"/>
        <v>-66604.42</v>
      </c>
    </row>
    <row r="12" spans="1:5" ht="12.75">
      <c r="A12" s="16" t="s">
        <v>10</v>
      </c>
      <c r="B12" s="25">
        <v>161800</v>
      </c>
      <c r="C12" s="27">
        <v>142123.8</v>
      </c>
      <c r="D12" s="26">
        <f t="shared" si="0"/>
        <v>87.83918417799752</v>
      </c>
      <c r="E12" s="49">
        <f t="shared" si="1"/>
        <v>-19676.20000000001</v>
      </c>
    </row>
    <row r="13" spans="1:5" ht="25.5">
      <c r="A13" s="16" t="s">
        <v>142</v>
      </c>
      <c r="B13" s="25">
        <v>0</v>
      </c>
      <c r="C13" s="27">
        <v>762.16</v>
      </c>
      <c r="D13" s="26" t="str">
        <f t="shared" si="0"/>
        <v>   </v>
      </c>
      <c r="E13" s="49">
        <f t="shared" si="1"/>
        <v>762.16</v>
      </c>
    </row>
    <row r="14" spans="1:5" ht="16.5" customHeight="1">
      <c r="A14" s="16" t="s">
        <v>105</v>
      </c>
      <c r="B14" s="188">
        <f>B15</f>
        <v>0</v>
      </c>
      <c r="C14" s="188">
        <f>C15</f>
        <v>0</v>
      </c>
      <c r="D14" s="26" t="str">
        <f t="shared" si="0"/>
        <v>   </v>
      </c>
      <c r="E14" s="49">
        <f t="shared" si="1"/>
        <v>0</v>
      </c>
    </row>
    <row r="15" spans="1:5" ht="22.5" customHeight="1">
      <c r="A15" s="16" t="s">
        <v>106</v>
      </c>
      <c r="B15" s="25">
        <v>0</v>
      </c>
      <c r="C15" s="27">
        <v>0</v>
      </c>
      <c r="D15" s="26" t="str">
        <f t="shared" si="0"/>
        <v>   </v>
      </c>
      <c r="E15" s="49">
        <f t="shared" si="1"/>
        <v>0</v>
      </c>
    </row>
    <row r="16" spans="1:5" ht="29.25" customHeight="1">
      <c r="A16" s="16" t="s">
        <v>40</v>
      </c>
      <c r="B16" s="190">
        <f>SUM(B17:B18)</f>
        <v>60000</v>
      </c>
      <c r="C16" s="188">
        <f>SUM(C17:C18)</f>
        <v>51412.68</v>
      </c>
      <c r="D16" s="26">
        <f t="shared" si="0"/>
        <v>85.68780000000001</v>
      </c>
      <c r="E16" s="49">
        <f t="shared" si="1"/>
        <v>-8587.32</v>
      </c>
    </row>
    <row r="17" spans="1:5" ht="15.75" customHeight="1">
      <c r="A17" s="16" t="s">
        <v>41</v>
      </c>
      <c r="B17" s="25">
        <v>60000</v>
      </c>
      <c r="C17" s="27">
        <v>49234.68</v>
      </c>
      <c r="D17" s="26">
        <f t="shared" si="0"/>
        <v>82.0578</v>
      </c>
      <c r="E17" s="49">
        <f t="shared" si="1"/>
        <v>-10765.32</v>
      </c>
    </row>
    <row r="18" spans="1:5" ht="30" customHeight="1">
      <c r="A18" s="16" t="s">
        <v>42</v>
      </c>
      <c r="B18" s="25">
        <v>0</v>
      </c>
      <c r="C18" s="27">
        <v>2178</v>
      </c>
      <c r="D18" s="26" t="str">
        <f t="shared" si="0"/>
        <v>   </v>
      </c>
      <c r="E18" s="49">
        <f t="shared" si="1"/>
        <v>2178</v>
      </c>
    </row>
    <row r="19" spans="1:5" ht="24" customHeight="1">
      <c r="A19" s="42" t="s">
        <v>147</v>
      </c>
      <c r="B19" s="25">
        <v>0</v>
      </c>
      <c r="C19" s="27">
        <v>0</v>
      </c>
      <c r="D19" s="26" t="str">
        <f t="shared" si="0"/>
        <v>   </v>
      </c>
      <c r="E19" s="49">
        <f t="shared" si="1"/>
        <v>0</v>
      </c>
    </row>
    <row r="20" spans="1:5" ht="16.5" customHeight="1">
      <c r="A20" s="16" t="s">
        <v>44</v>
      </c>
      <c r="B20" s="190">
        <f>SUM(B21:B22)</f>
        <v>0</v>
      </c>
      <c r="C20" s="190">
        <f>SUM(C21:C22)</f>
        <v>6601.94</v>
      </c>
      <c r="D20" s="26" t="str">
        <f t="shared" si="0"/>
        <v>   </v>
      </c>
      <c r="E20" s="49">
        <f t="shared" si="1"/>
        <v>6601.94</v>
      </c>
    </row>
    <row r="21" spans="1:5" ht="15.75" customHeight="1">
      <c r="A21" s="16" t="s">
        <v>192</v>
      </c>
      <c r="B21" s="25">
        <v>0</v>
      </c>
      <c r="C21" s="25">
        <v>0</v>
      </c>
      <c r="D21" s="26" t="str">
        <f t="shared" si="0"/>
        <v>   </v>
      </c>
      <c r="E21" s="49">
        <f t="shared" si="1"/>
        <v>0</v>
      </c>
    </row>
    <row r="22" spans="1:5" s="9" customFormat="1" ht="15" customHeight="1">
      <c r="A22" s="16" t="s">
        <v>193</v>
      </c>
      <c r="B22" s="40">
        <v>0</v>
      </c>
      <c r="C22" s="41">
        <v>6601.94</v>
      </c>
      <c r="D22" s="26" t="str">
        <f t="shared" si="0"/>
        <v>   </v>
      </c>
      <c r="E22" s="43">
        <f>C22-B22</f>
        <v>6601.94</v>
      </c>
    </row>
    <row r="23" spans="1:5" ht="19.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9.5" customHeight="1">
      <c r="A24" s="161" t="s">
        <v>11</v>
      </c>
      <c r="B24" s="162">
        <f>SUM(B6,B8,B10,B13,B14,B16,B23,B19,B20)</f>
        <v>352200</v>
      </c>
      <c r="C24" s="162">
        <f>SUM(C6,C8,C10,C13,C14,C16,C23,C19,C20)</f>
        <v>236085.52</v>
      </c>
      <c r="D24" s="163">
        <f t="shared" si="0"/>
        <v>67.0316638273708</v>
      </c>
      <c r="E24" s="164">
        <f t="shared" si="1"/>
        <v>-116114.48000000001</v>
      </c>
    </row>
    <row r="25" spans="1:5" ht="16.5" customHeight="1">
      <c r="A25" s="17" t="s">
        <v>46</v>
      </c>
      <c r="B25" s="24">
        <v>1091300</v>
      </c>
      <c r="C25" s="24">
        <v>1043475</v>
      </c>
      <c r="D25" s="26">
        <f t="shared" si="0"/>
        <v>95.61761202235866</v>
      </c>
      <c r="E25" s="49">
        <f t="shared" si="1"/>
        <v>-47825</v>
      </c>
    </row>
    <row r="26" spans="1:5" ht="27.75" customHeight="1">
      <c r="A26" s="16" t="s">
        <v>65</v>
      </c>
      <c r="B26" s="25">
        <v>200000</v>
      </c>
      <c r="C26" s="27">
        <v>200000</v>
      </c>
      <c r="D26" s="26">
        <f t="shared" si="0"/>
        <v>100</v>
      </c>
      <c r="E26" s="49">
        <f t="shared" si="1"/>
        <v>0</v>
      </c>
    </row>
    <row r="27" spans="1:5" ht="39.75" customHeight="1">
      <c r="A27" s="197" t="s">
        <v>69</v>
      </c>
      <c r="B27" s="198">
        <v>46600</v>
      </c>
      <c r="C27" s="198">
        <v>46600</v>
      </c>
      <c r="D27" s="199">
        <f t="shared" si="0"/>
        <v>100</v>
      </c>
      <c r="E27" s="200">
        <f t="shared" si="1"/>
        <v>0</v>
      </c>
    </row>
    <row r="28" spans="1:5" ht="24.75" customHeight="1">
      <c r="A28" s="201" t="s">
        <v>157</v>
      </c>
      <c r="B28" s="198">
        <v>100</v>
      </c>
      <c r="C28" s="202">
        <v>100</v>
      </c>
      <c r="D28" s="199">
        <f t="shared" si="0"/>
        <v>100</v>
      </c>
      <c r="E28" s="200">
        <f t="shared" si="1"/>
        <v>0</v>
      </c>
    </row>
    <row r="29" spans="1:5" ht="24.75" customHeight="1">
      <c r="A29" s="42" t="s">
        <v>134</v>
      </c>
      <c r="B29" s="25">
        <v>0</v>
      </c>
      <c r="C29" s="27">
        <v>0</v>
      </c>
      <c r="D29" s="26" t="str">
        <f t="shared" si="0"/>
        <v>   </v>
      </c>
      <c r="E29" s="49">
        <f t="shared" si="1"/>
        <v>0</v>
      </c>
    </row>
    <row r="30" spans="1:5" ht="39.75" customHeight="1">
      <c r="A30" s="197" t="s">
        <v>165</v>
      </c>
      <c r="B30" s="198">
        <v>7500</v>
      </c>
      <c r="C30" s="198">
        <v>7500</v>
      </c>
      <c r="D30" s="199">
        <f t="shared" si="0"/>
        <v>100</v>
      </c>
      <c r="E30" s="200">
        <f t="shared" si="1"/>
        <v>0</v>
      </c>
    </row>
    <row r="31" spans="1:5" ht="16.5" customHeight="1">
      <c r="A31" s="16" t="s">
        <v>107</v>
      </c>
      <c r="B31" s="190">
        <f>B32</f>
        <v>127000</v>
      </c>
      <c r="C31" s="190">
        <f>C32</f>
        <v>35000</v>
      </c>
      <c r="D31" s="26">
        <f t="shared" si="0"/>
        <v>27.559055118110237</v>
      </c>
      <c r="E31" s="49">
        <f t="shared" si="1"/>
        <v>-92000</v>
      </c>
    </row>
    <row r="32" spans="1:5" s="7" customFormat="1" ht="14.25" customHeight="1">
      <c r="A32" s="63" t="s">
        <v>194</v>
      </c>
      <c r="B32" s="64">
        <v>127000</v>
      </c>
      <c r="C32" s="64">
        <v>35000</v>
      </c>
      <c r="D32" s="64">
        <f t="shared" si="0"/>
        <v>27.559055118110237</v>
      </c>
      <c r="E32" s="43">
        <f t="shared" si="1"/>
        <v>-92000</v>
      </c>
    </row>
    <row r="33" spans="1:5" ht="27.75" customHeight="1">
      <c r="A33" s="16" t="s">
        <v>47</v>
      </c>
      <c r="B33" s="25">
        <v>0</v>
      </c>
      <c r="C33" s="27">
        <v>0</v>
      </c>
      <c r="D33" s="64" t="str">
        <f t="shared" si="0"/>
        <v>   </v>
      </c>
      <c r="E33" s="49">
        <f t="shared" si="1"/>
        <v>0</v>
      </c>
    </row>
    <row r="34" spans="1:5" ht="21.75" customHeight="1">
      <c r="A34" s="161" t="s">
        <v>14</v>
      </c>
      <c r="B34" s="165">
        <f>SUM(B24,B25,B26:B31,B33)</f>
        <v>1824700</v>
      </c>
      <c r="C34" s="165">
        <f>SUM(C24,C25,C26:C31,C33)</f>
        <v>1568760.52</v>
      </c>
      <c r="D34" s="163">
        <f t="shared" si="0"/>
        <v>85.97361319668987</v>
      </c>
      <c r="E34" s="164">
        <f t="shared" si="1"/>
        <v>-255939.47999999998</v>
      </c>
    </row>
    <row r="35" spans="1:5" ht="12.75">
      <c r="A35" s="30" t="s">
        <v>66</v>
      </c>
      <c r="B35" s="24"/>
      <c r="C35" s="25"/>
      <c r="D35" s="26" t="str">
        <f t="shared" si="0"/>
        <v>   </v>
      </c>
      <c r="E35" s="49">
        <f t="shared" si="1"/>
        <v>0</v>
      </c>
    </row>
    <row r="36" spans="1:5" ht="13.5" thickBot="1">
      <c r="A36" s="152" t="s">
        <v>15</v>
      </c>
      <c r="B36" s="153"/>
      <c r="C36" s="154"/>
      <c r="D36" s="166" t="str">
        <f t="shared" si="0"/>
        <v>   </v>
      </c>
      <c r="E36" s="167">
        <f t="shared" si="1"/>
        <v>0</v>
      </c>
    </row>
    <row r="37" spans="1:5" ht="13.5" thickBot="1">
      <c r="A37" s="183" t="s">
        <v>48</v>
      </c>
      <c r="B37" s="184">
        <v>758300</v>
      </c>
      <c r="C37" s="184">
        <v>640900.82</v>
      </c>
      <c r="D37" s="185">
        <f t="shared" si="0"/>
        <v>84.51810892786496</v>
      </c>
      <c r="E37" s="186">
        <f t="shared" si="1"/>
        <v>-117399.18000000005</v>
      </c>
    </row>
    <row r="38" spans="1:5" ht="13.5" thickBot="1">
      <c r="A38" s="171" t="s">
        <v>49</v>
      </c>
      <c r="B38" s="172">
        <v>757800</v>
      </c>
      <c r="C38" s="184">
        <v>640900.82</v>
      </c>
      <c r="D38" s="173">
        <f t="shared" si="0"/>
        <v>84.57387437318553</v>
      </c>
      <c r="E38" s="174">
        <f t="shared" si="1"/>
        <v>-116899.18000000005</v>
      </c>
    </row>
    <row r="39" spans="1:5" ht="12.75">
      <c r="A39" s="116" t="s">
        <v>233</v>
      </c>
      <c r="B39" s="25">
        <v>436900</v>
      </c>
      <c r="C39" s="28">
        <v>388256.98</v>
      </c>
      <c r="D39" s="26">
        <f t="shared" si="0"/>
        <v>88.86632639047836</v>
      </c>
      <c r="E39" s="49">
        <f t="shared" si="1"/>
        <v>-48643.02000000002</v>
      </c>
    </row>
    <row r="40" spans="1:5" ht="12.75">
      <c r="A40" s="16" t="s">
        <v>195</v>
      </c>
      <c r="B40" s="25">
        <v>100</v>
      </c>
      <c r="C40" s="28">
        <v>100</v>
      </c>
      <c r="D40" s="26">
        <f t="shared" si="0"/>
        <v>100</v>
      </c>
      <c r="E40" s="49">
        <f t="shared" si="1"/>
        <v>0</v>
      </c>
    </row>
    <row r="41" spans="1:5" ht="12.75">
      <c r="A41" s="16" t="s">
        <v>158</v>
      </c>
      <c r="B41" s="25">
        <v>500</v>
      </c>
      <c r="C41" s="28">
        <v>0</v>
      </c>
      <c r="D41" s="26">
        <f t="shared" si="0"/>
        <v>0</v>
      </c>
      <c r="E41" s="49">
        <f t="shared" si="1"/>
        <v>-500</v>
      </c>
    </row>
    <row r="42" spans="1:5" ht="13.5" thickBot="1">
      <c r="A42" s="151" t="s">
        <v>72</v>
      </c>
      <c r="B42" s="168">
        <v>0</v>
      </c>
      <c r="C42" s="169">
        <v>0</v>
      </c>
      <c r="D42" s="166" t="str">
        <f t="shared" si="0"/>
        <v>   </v>
      </c>
      <c r="E42" s="167">
        <f t="shared" si="1"/>
        <v>0</v>
      </c>
    </row>
    <row r="43" spans="1:5" ht="13.5" thickBot="1">
      <c r="A43" s="183" t="s">
        <v>67</v>
      </c>
      <c r="B43" s="192">
        <f>SUM(B44)</f>
        <v>46600</v>
      </c>
      <c r="C43" s="192">
        <f>SUM(C44)</f>
        <v>34930.32</v>
      </c>
      <c r="D43" s="185">
        <f t="shared" si="0"/>
        <v>74.95776824034334</v>
      </c>
      <c r="E43" s="186">
        <f t="shared" si="1"/>
        <v>-11669.68</v>
      </c>
    </row>
    <row r="44" spans="1:5" ht="24.75" thickBot="1">
      <c r="A44" s="175" t="s">
        <v>190</v>
      </c>
      <c r="B44" s="176">
        <v>46600</v>
      </c>
      <c r="C44" s="177">
        <v>34930.32</v>
      </c>
      <c r="D44" s="178">
        <f t="shared" si="0"/>
        <v>74.95776824034334</v>
      </c>
      <c r="E44" s="179">
        <f t="shared" si="1"/>
        <v>-11669.68</v>
      </c>
    </row>
    <row r="45" spans="1:5" ht="13.5" thickBot="1">
      <c r="A45" s="183" t="s">
        <v>50</v>
      </c>
      <c r="B45" s="193">
        <f>SUM(B46)</f>
        <v>400</v>
      </c>
      <c r="C45" s="192">
        <f>SUM(C46)</f>
        <v>0</v>
      </c>
      <c r="D45" s="185">
        <f t="shared" si="0"/>
        <v>0</v>
      </c>
      <c r="E45" s="186">
        <f t="shared" si="1"/>
        <v>-400</v>
      </c>
    </row>
    <row r="46" spans="1:5" ht="26.25" thickBot="1">
      <c r="A46" s="103" t="s">
        <v>145</v>
      </c>
      <c r="B46" s="176">
        <v>400</v>
      </c>
      <c r="C46" s="177">
        <v>0</v>
      </c>
      <c r="D46" s="178">
        <f t="shared" si="0"/>
        <v>0</v>
      </c>
      <c r="E46" s="179">
        <f t="shared" si="1"/>
        <v>-400</v>
      </c>
    </row>
    <row r="47" spans="1:5" ht="13.5" thickBot="1">
      <c r="A47" s="183" t="s">
        <v>51</v>
      </c>
      <c r="B47" s="193">
        <f>SUM(B49)</f>
        <v>0</v>
      </c>
      <c r="C47" s="193">
        <f>SUM(C49)</f>
        <v>0</v>
      </c>
      <c r="D47" s="185" t="str">
        <f t="shared" si="0"/>
        <v>   </v>
      </c>
      <c r="E47" s="186">
        <f t="shared" si="1"/>
        <v>0</v>
      </c>
    </row>
    <row r="48" spans="1:5" ht="12.75">
      <c r="A48" s="171" t="s">
        <v>63</v>
      </c>
      <c r="B48" s="172">
        <v>0</v>
      </c>
      <c r="C48" s="172">
        <v>0</v>
      </c>
      <c r="D48" s="173" t="str">
        <f t="shared" si="0"/>
        <v>   </v>
      </c>
      <c r="E48" s="174">
        <f t="shared" si="1"/>
        <v>0</v>
      </c>
    </row>
    <row r="49" spans="1:5" ht="13.5" thickBot="1">
      <c r="A49" s="151" t="s">
        <v>73</v>
      </c>
      <c r="B49" s="168">
        <v>0</v>
      </c>
      <c r="C49" s="168">
        <v>0</v>
      </c>
      <c r="D49" s="166" t="str">
        <f t="shared" si="0"/>
        <v>   </v>
      </c>
      <c r="E49" s="167">
        <f t="shared" si="1"/>
        <v>0</v>
      </c>
    </row>
    <row r="50" spans="1:5" ht="13.5" customHeight="1" thickBot="1">
      <c r="A50" s="183" t="s">
        <v>16</v>
      </c>
      <c r="B50" s="193">
        <f>SUM(B53,B51)</f>
        <v>287000</v>
      </c>
      <c r="C50" s="193">
        <f>SUM(C53,C51)</f>
        <v>179691</v>
      </c>
      <c r="D50" s="185">
        <f t="shared" si="0"/>
        <v>62.61010452961673</v>
      </c>
      <c r="E50" s="186">
        <f t="shared" si="1"/>
        <v>-107309</v>
      </c>
    </row>
    <row r="51" spans="1:5" ht="13.5" customHeight="1">
      <c r="A51" s="171" t="s">
        <v>138</v>
      </c>
      <c r="B51" s="196">
        <f>SUM(B52)</f>
        <v>0</v>
      </c>
      <c r="C51" s="196">
        <f>SUM(C52)</f>
        <v>0</v>
      </c>
      <c r="D51" s="173" t="str">
        <f t="shared" si="0"/>
        <v>   </v>
      </c>
      <c r="E51" s="174">
        <f t="shared" si="1"/>
        <v>0</v>
      </c>
    </row>
    <row r="52" spans="1:5" ht="14.25" customHeight="1">
      <c r="A52" s="16" t="s">
        <v>139</v>
      </c>
      <c r="B52" s="25">
        <v>0</v>
      </c>
      <c r="C52" s="25">
        <v>0</v>
      </c>
      <c r="D52" s="26" t="str">
        <f t="shared" si="0"/>
        <v>   </v>
      </c>
      <c r="E52" s="49">
        <f t="shared" si="1"/>
        <v>0</v>
      </c>
    </row>
    <row r="53" spans="1:5" ht="12.75">
      <c r="A53" s="16" t="s">
        <v>83</v>
      </c>
      <c r="B53" s="25">
        <v>287000</v>
      </c>
      <c r="C53" s="25">
        <v>179691</v>
      </c>
      <c r="D53" s="26">
        <f t="shared" si="0"/>
        <v>62.61010452961673</v>
      </c>
      <c r="E53" s="49">
        <f t="shared" si="1"/>
        <v>-107309</v>
      </c>
    </row>
    <row r="54" spans="1:5" ht="12.75">
      <c r="A54" s="16" t="s">
        <v>81</v>
      </c>
      <c r="B54" s="25">
        <v>60000</v>
      </c>
      <c r="C54" s="27">
        <v>60000</v>
      </c>
      <c r="D54" s="26">
        <f t="shared" si="0"/>
        <v>100</v>
      </c>
      <c r="E54" s="49">
        <f t="shared" si="1"/>
        <v>0</v>
      </c>
    </row>
    <row r="55" spans="1:5" ht="12.75">
      <c r="A55" s="16" t="s">
        <v>123</v>
      </c>
      <c r="B55" s="25">
        <v>127000</v>
      </c>
      <c r="C55" s="27">
        <v>35000</v>
      </c>
      <c r="D55" s="26">
        <f t="shared" si="0"/>
        <v>27.559055118110237</v>
      </c>
      <c r="E55" s="49">
        <f t="shared" si="1"/>
        <v>-92000</v>
      </c>
    </row>
    <row r="56" spans="1:5" ht="12.75">
      <c r="A56" s="16" t="s">
        <v>124</v>
      </c>
      <c r="B56" s="25">
        <v>100000</v>
      </c>
      <c r="C56" s="27">
        <v>84691</v>
      </c>
      <c r="D56" s="26">
        <f t="shared" si="0"/>
        <v>84.691</v>
      </c>
      <c r="E56" s="49">
        <f t="shared" si="1"/>
        <v>-15309</v>
      </c>
    </row>
    <row r="57" spans="1:5" ht="13.5" thickBot="1">
      <c r="A57" s="151" t="s">
        <v>84</v>
      </c>
      <c r="B57" s="168">
        <v>0</v>
      </c>
      <c r="C57" s="169">
        <v>0</v>
      </c>
      <c r="D57" s="166" t="str">
        <f t="shared" si="0"/>
        <v>   </v>
      </c>
      <c r="E57" s="167">
        <f t="shared" si="1"/>
        <v>0</v>
      </c>
    </row>
    <row r="58" spans="1:5" ht="15.75" thickBot="1">
      <c r="A58" s="187" t="s">
        <v>24</v>
      </c>
      <c r="B58" s="145">
        <v>10000</v>
      </c>
      <c r="C58" s="145">
        <v>550</v>
      </c>
      <c r="D58" s="185">
        <f t="shared" si="0"/>
        <v>5.5</v>
      </c>
      <c r="E58" s="186">
        <f t="shared" si="1"/>
        <v>-9450</v>
      </c>
    </row>
    <row r="59" spans="1:5" ht="13.5" thickBot="1">
      <c r="A59" s="183" t="s">
        <v>54</v>
      </c>
      <c r="B59" s="194">
        <f>B60</f>
        <v>710700</v>
      </c>
      <c r="C59" s="194">
        <f>C60</f>
        <v>551193.55</v>
      </c>
      <c r="D59" s="185">
        <f t="shared" si="0"/>
        <v>77.55643028000564</v>
      </c>
      <c r="E59" s="186">
        <f t="shared" si="1"/>
        <v>-159506.44999999995</v>
      </c>
    </row>
    <row r="60" spans="1:5" ht="12.75">
      <c r="A60" s="171" t="s">
        <v>55</v>
      </c>
      <c r="B60" s="172">
        <v>710700</v>
      </c>
      <c r="C60" s="180">
        <v>551193.55</v>
      </c>
      <c r="D60" s="173">
        <f t="shared" si="0"/>
        <v>77.55643028000564</v>
      </c>
      <c r="E60" s="174">
        <f t="shared" si="1"/>
        <v>-159506.44999999995</v>
      </c>
    </row>
    <row r="61" spans="1:5" ht="12.75">
      <c r="A61" s="116" t="s">
        <v>234</v>
      </c>
      <c r="B61" s="25">
        <v>351240</v>
      </c>
      <c r="C61" s="27">
        <v>275397.6</v>
      </c>
      <c r="D61" s="26">
        <f t="shared" si="0"/>
        <v>78.4072429108302</v>
      </c>
      <c r="E61" s="49">
        <f t="shared" si="1"/>
        <v>-75842.40000000002</v>
      </c>
    </row>
    <row r="62" spans="1:5" ht="14.25" customHeight="1" thickBot="1">
      <c r="A62" s="151" t="s">
        <v>191</v>
      </c>
      <c r="B62" s="168">
        <v>7500</v>
      </c>
      <c r="C62" s="169">
        <v>7500</v>
      </c>
      <c r="D62" s="166">
        <f t="shared" si="0"/>
        <v>100</v>
      </c>
      <c r="E62" s="167">
        <f t="shared" si="1"/>
        <v>0</v>
      </c>
    </row>
    <row r="63" spans="1:5" ht="13.5" thickBot="1">
      <c r="A63" s="183" t="s">
        <v>239</v>
      </c>
      <c r="B63" s="193">
        <f>SUM(B64,)</f>
        <v>60000</v>
      </c>
      <c r="C63" s="193">
        <f>SUM(C64,)</f>
        <v>0</v>
      </c>
      <c r="D63" s="185">
        <f t="shared" si="0"/>
        <v>0</v>
      </c>
      <c r="E63" s="186">
        <f t="shared" si="1"/>
        <v>-60000</v>
      </c>
    </row>
    <row r="64" spans="1:5" ht="13.5" thickBot="1">
      <c r="A64" s="181" t="s">
        <v>56</v>
      </c>
      <c r="B64" s="176">
        <v>60000</v>
      </c>
      <c r="C64" s="182">
        <v>0</v>
      </c>
      <c r="D64" s="178">
        <f t="shared" si="0"/>
        <v>0</v>
      </c>
      <c r="E64" s="179">
        <f t="shared" si="1"/>
        <v>-60000</v>
      </c>
    </row>
    <row r="65" spans="1:5" ht="13.5" thickBot="1">
      <c r="A65" s="183" t="s">
        <v>18</v>
      </c>
      <c r="B65" s="193">
        <f>B66</f>
        <v>0</v>
      </c>
      <c r="C65" s="193">
        <f>C66</f>
        <v>0</v>
      </c>
      <c r="D65" s="185" t="str">
        <f t="shared" si="0"/>
        <v>   </v>
      </c>
      <c r="E65" s="186">
        <f t="shared" si="1"/>
        <v>0</v>
      </c>
    </row>
    <row r="66" spans="1:5" ht="12.75">
      <c r="A66" s="171" t="s">
        <v>248</v>
      </c>
      <c r="B66" s="196">
        <f>SUM(B67)</f>
        <v>0</v>
      </c>
      <c r="C66" s="196">
        <f>SUM(C67)</f>
        <v>0</v>
      </c>
      <c r="D66" s="173" t="str">
        <f t="shared" si="0"/>
        <v>   </v>
      </c>
      <c r="E66" s="174">
        <f t="shared" si="1"/>
        <v>0</v>
      </c>
    </row>
    <row r="67" spans="1:5" ht="12.75">
      <c r="A67" s="155" t="s">
        <v>274</v>
      </c>
      <c r="B67" s="195">
        <f>SUM(B68)</f>
        <v>0</v>
      </c>
      <c r="C67" s="195">
        <f>SUM(C68)</f>
        <v>0</v>
      </c>
      <c r="D67" s="26" t="str">
        <f t="shared" si="0"/>
        <v>   </v>
      </c>
      <c r="E67" s="49">
        <f t="shared" si="1"/>
        <v>0</v>
      </c>
    </row>
    <row r="68" spans="1:5" ht="25.5" customHeight="1">
      <c r="A68" s="16" t="s">
        <v>262</v>
      </c>
      <c r="B68" s="190">
        <f>SUM(B69:B71)</f>
        <v>0</v>
      </c>
      <c r="C68" s="190">
        <f>SUM(C69:C71)</f>
        <v>0</v>
      </c>
      <c r="D68" s="26" t="str">
        <f t="shared" si="0"/>
        <v>   </v>
      </c>
      <c r="E68" s="49">
        <f t="shared" si="1"/>
        <v>0</v>
      </c>
    </row>
    <row r="69" spans="1:5" ht="15.75" customHeight="1">
      <c r="A69" s="47" t="s">
        <v>259</v>
      </c>
      <c r="B69" s="25">
        <v>0</v>
      </c>
      <c r="C69" s="27"/>
      <c r="D69" s="26" t="str">
        <f t="shared" si="0"/>
        <v>   </v>
      </c>
      <c r="E69" s="49">
        <f t="shared" si="1"/>
        <v>0</v>
      </c>
    </row>
    <row r="70" spans="1:5" ht="14.25" customHeight="1">
      <c r="A70" s="47" t="s">
        <v>260</v>
      </c>
      <c r="B70">
        <v>0</v>
      </c>
      <c r="C70" s="27"/>
      <c r="D70" s="26" t="str">
        <f>IF(B70=0,"   ",C70/B70*100)</f>
        <v>   </v>
      </c>
      <c r="E70" s="49">
        <f>C70-B70</f>
        <v>0</v>
      </c>
    </row>
    <row r="71" spans="1:5" ht="12.75" customHeight="1">
      <c r="A71" s="47" t="s">
        <v>261</v>
      </c>
      <c r="B71" s="114">
        <v>0</v>
      </c>
      <c r="C71" s="27"/>
      <c r="D71" s="26" t="str">
        <f>IF(B71=0,"   ",C71/B71*100)</f>
        <v>   </v>
      </c>
      <c r="E71" s="49">
        <f>C71-B71</f>
        <v>0</v>
      </c>
    </row>
    <row r="72" spans="1:5" ht="18" customHeight="1">
      <c r="A72" s="161" t="s">
        <v>19</v>
      </c>
      <c r="B72" s="165">
        <f>SUM(B37,B43,B45,B47,B50,B58,B59,B63,B65,)</f>
        <v>1873000</v>
      </c>
      <c r="C72" s="165">
        <f>SUM(C37,C43,C45,C47,C50,C58,C59,C63,C65,)</f>
        <v>1407265.69</v>
      </c>
      <c r="D72" s="163">
        <f>IF(B72=0,"   ",C72/B72*100)</f>
        <v>75.13431340096102</v>
      </c>
      <c r="E72" s="164">
        <f>C72-B72</f>
        <v>-465734.31000000006</v>
      </c>
    </row>
    <row r="73" spans="1:5" ht="14.25" customHeight="1" thickBot="1">
      <c r="A73" s="98" t="s">
        <v>237</v>
      </c>
      <c r="B73" s="209">
        <f>B39+B61</f>
        <v>788140</v>
      </c>
      <c r="C73" s="209">
        <f>C39+C61</f>
        <v>663654.58</v>
      </c>
      <c r="D73" s="99">
        <f>IF(B73=0,"   ",C73/B73*100)</f>
        <v>84.2051640571472</v>
      </c>
      <c r="E73" s="100">
        <f>C73-B73</f>
        <v>-124485.42000000004</v>
      </c>
    </row>
    <row r="74" spans="1:5" s="76" customFormat="1" ht="23.25" customHeight="1">
      <c r="A74" s="110" t="s">
        <v>271</v>
      </c>
      <c r="B74" s="110"/>
      <c r="C74" s="254"/>
      <c r="D74" s="254"/>
      <c r="E74" s="254"/>
    </row>
    <row r="75" spans="1:5" s="76" customFormat="1" ht="12" customHeight="1">
      <c r="A75" s="110" t="s">
        <v>270</v>
      </c>
      <c r="B75" s="110"/>
      <c r="C75" s="111" t="s">
        <v>272</v>
      </c>
      <c r="D75" s="112"/>
      <c r="E75" s="113"/>
    </row>
    <row r="76" spans="1:5" ht="12.75">
      <c r="A76" s="7"/>
      <c r="B76" s="7"/>
      <c r="C76" s="6"/>
      <c r="D76" s="7"/>
      <c r="E76" s="2"/>
    </row>
    <row r="77" spans="1:5" ht="12.75">
      <c r="A77" s="7"/>
      <c r="B77" s="7"/>
      <c r="C77" s="6"/>
      <c r="D77" s="7"/>
      <c r="E77" s="2"/>
    </row>
    <row r="78" spans="1:5" ht="12.75">
      <c r="A78" s="7"/>
      <c r="B78" s="7"/>
      <c r="C78" s="6"/>
      <c r="D78" s="7"/>
      <c r="E78" s="2"/>
    </row>
    <row r="79" spans="1:5" ht="12.75">
      <c r="A79" s="7"/>
      <c r="B79" s="7"/>
      <c r="C79" s="6"/>
      <c r="D79" s="7"/>
      <c r="E79" s="2"/>
    </row>
  </sheetData>
  <mergeCells count="2">
    <mergeCell ref="A1:E1"/>
    <mergeCell ref="C74:E74"/>
  </mergeCells>
  <printOptions/>
  <pageMargins left="0.7874015748031497" right="0.7874015748031497" top="0.4724409448818898" bottom="0.5118110236220472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view="pageBreakPreview" zoomScaleNormal="75" zoomScaleSheetLayoutView="100" workbookViewId="0" topLeftCell="A1">
      <selection activeCell="C70" sqref="C70"/>
    </sheetView>
  </sheetViews>
  <sheetFormatPr defaultColWidth="9.00390625" defaultRowHeight="12.75"/>
  <cols>
    <col min="1" max="1" width="92.87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56" t="s">
        <v>294</v>
      </c>
      <c r="B1" s="256"/>
      <c r="C1" s="256"/>
      <c r="D1" s="256"/>
      <c r="E1" s="256"/>
    </row>
    <row r="2" spans="1:5" ht="13.5" thickBot="1">
      <c r="A2" s="4"/>
      <c r="B2" s="4"/>
      <c r="C2" s="5"/>
      <c r="D2" s="4"/>
      <c r="E2" s="4" t="s">
        <v>0</v>
      </c>
    </row>
    <row r="3" spans="1:5" ht="61.5" customHeight="1">
      <c r="A3" s="35" t="s">
        <v>1</v>
      </c>
      <c r="B3" s="19" t="s">
        <v>215</v>
      </c>
      <c r="C3" s="32" t="s">
        <v>292</v>
      </c>
      <c r="D3" s="19" t="s">
        <v>218</v>
      </c>
      <c r="E3" s="19" t="s">
        <v>219</v>
      </c>
    </row>
    <row r="4" spans="1:5" ht="12.75">
      <c r="A4" s="13">
        <v>1</v>
      </c>
      <c r="B4" s="97">
        <v>2</v>
      </c>
      <c r="C4" s="34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58</v>
      </c>
      <c r="B6" s="188">
        <f>SUM(B7)</f>
        <v>62000</v>
      </c>
      <c r="C6" s="188">
        <f>SUM(C7)</f>
        <v>62183</v>
      </c>
      <c r="D6" s="26">
        <f aca="true" t="shared" si="0" ref="D6:D69">IF(B6=0,"   ",C6/B6*100)</f>
        <v>100.29516129032258</v>
      </c>
      <c r="E6" s="49">
        <f aca="true" t="shared" si="1" ref="E6:E93">C6-B6</f>
        <v>183</v>
      </c>
    </row>
    <row r="7" spans="1:5" ht="15" customHeight="1">
      <c r="A7" s="16" t="s">
        <v>57</v>
      </c>
      <c r="B7" s="25">
        <v>62000</v>
      </c>
      <c r="C7" s="27">
        <v>62183</v>
      </c>
      <c r="D7" s="26">
        <f t="shared" si="0"/>
        <v>100.29516129032258</v>
      </c>
      <c r="E7" s="49">
        <f t="shared" si="1"/>
        <v>183</v>
      </c>
    </row>
    <row r="8" spans="1:5" ht="16.5" customHeight="1">
      <c r="A8" s="16" t="s">
        <v>7</v>
      </c>
      <c r="B8" s="190">
        <f>B9</f>
        <v>28000</v>
      </c>
      <c r="C8" s="190">
        <f>C9</f>
        <v>49663.62</v>
      </c>
      <c r="D8" s="26">
        <f t="shared" si="0"/>
        <v>177.37007142857144</v>
      </c>
      <c r="E8" s="49">
        <f t="shared" si="1"/>
        <v>21663.620000000003</v>
      </c>
    </row>
    <row r="9" spans="1:5" ht="15" customHeight="1">
      <c r="A9" s="16" t="s">
        <v>38</v>
      </c>
      <c r="B9" s="25">
        <v>28000</v>
      </c>
      <c r="C9" s="27">
        <v>49663.62</v>
      </c>
      <c r="D9" s="26">
        <f t="shared" si="0"/>
        <v>177.37007142857144</v>
      </c>
      <c r="E9" s="49">
        <f t="shared" si="1"/>
        <v>21663.620000000003</v>
      </c>
    </row>
    <row r="10" spans="1:5" ht="15" customHeight="1">
      <c r="A10" s="16" t="s">
        <v>9</v>
      </c>
      <c r="B10" s="190">
        <f>SUM(B11:B12)</f>
        <v>166400</v>
      </c>
      <c r="C10" s="190">
        <f>SUM(C11:C12)</f>
        <v>81103.37</v>
      </c>
      <c r="D10" s="26">
        <f t="shared" si="0"/>
        <v>48.740006009615385</v>
      </c>
      <c r="E10" s="49">
        <f t="shared" si="1"/>
        <v>-85296.63</v>
      </c>
    </row>
    <row r="11" spans="1:5" ht="12.75" customHeight="1">
      <c r="A11" s="16" t="s">
        <v>39</v>
      </c>
      <c r="B11" s="25">
        <v>66000</v>
      </c>
      <c r="C11" s="27">
        <v>16516.5</v>
      </c>
      <c r="D11" s="26">
        <f t="shared" si="0"/>
        <v>25.025</v>
      </c>
      <c r="E11" s="49">
        <f t="shared" si="1"/>
        <v>-49483.5</v>
      </c>
    </row>
    <row r="12" spans="1:5" ht="15" customHeight="1">
      <c r="A12" s="16" t="s">
        <v>10</v>
      </c>
      <c r="B12" s="25">
        <v>100400</v>
      </c>
      <c r="C12" s="27">
        <v>64586.87</v>
      </c>
      <c r="D12" s="26">
        <f t="shared" si="0"/>
        <v>64.32955179282868</v>
      </c>
      <c r="E12" s="49">
        <f t="shared" si="1"/>
        <v>-35813.13</v>
      </c>
    </row>
    <row r="13" spans="1:5" ht="27.75" customHeight="1">
      <c r="A13" s="16" t="s">
        <v>142</v>
      </c>
      <c r="B13" s="25">
        <v>0</v>
      </c>
      <c r="C13" s="25">
        <v>0</v>
      </c>
      <c r="D13" s="26" t="str">
        <f t="shared" si="0"/>
        <v>   </v>
      </c>
      <c r="E13" s="49">
        <f t="shared" si="1"/>
        <v>0</v>
      </c>
    </row>
    <row r="14" spans="1:5" ht="27.75" customHeight="1">
      <c r="A14" s="16" t="s">
        <v>40</v>
      </c>
      <c r="B14" s="190">
        <f>SUM(B15:B16)</f>
        <v>58000</v>
      </c>
      <c r="C14" s="190">
        <f>SUM(C15:C16)</f>
        <v>139141.4</v>
      </c>
      <c r="D14" s="26">
        <f t="shared" si="0"/>
        <v>239.89896551724135</v>
      </c>
      <c r="E14" s="49">
        <f t="shared" si="1"/>
        <v>81141.4</v>
      </c>
    </row>
    <row r="15" spans="1:5" ht="12.75" customHeight="1">
      <c r="A15" s="16" t="s">
        <v>41</v>
      </c>
      <c r="B15" s="25">
        <v>50000</v>
      </c>
      <c r="C15" s="25">
        <v>139141.4</v>
      </c>
      <c r="D15" s="26">
        <f t="shared" si="0"/>
        <v>278.2828</v>
      </c>
      <c r="E15" s="49">
        <f t="shared" si="1"/>
        <v>89141.4</v>
      </c>
    </row>
    <row r="16" spans="1:5" ht="26.25" customHeight="1">
      <c r="A16" s="16" t="s">
        <v>42</v>
      </c>
      <c r="B16" s="25">
        <v>8000</v>
      </c>
      <c r="C16" s="25">
        <v>0</v>
      </c>
      <c r="D16" s="26">
        <f t="shared" si="0"/>
        <v>0</v>
      </c>
      <c r="E16" s="49">
        <f t="shared" si="1"/>
        <v>-8000</v>
      </c>
    </row>
    <row r="17" spans="1:5" ht="15.75" customHeight="1">
      <c r="A17" s="42" t="s">
        <v>147</v>
      </c>
      <c r="B17" s="25">
        <v>0</v>
      </c>
      <c r="C17" s="27">
        <v>2627.39</v>
      </c>
      <c r="D17" s="26" t="str">
        <f t="shared" si="0"/>
        <v>   </v>
      </c>
      <c r="E17" s="49">
        <f t="shared" si="1"/>
        <v>2627.39</v>
      </c>
    </row>
    <row r="18" spans="1:5" ht="15.75" customHeight="1">
      <c r="A18" s="16" t="s">
        <v>105</v>
      </c>
      <c r="B18" s="188">
        <f>B19</f>
        <v>0</v>
      </c>
      <c r="C18" s="188">
        <f>C19</f>
        <v>3955.9</v>
      </c>
      <c r="D18" s="26" t="str">
        <f t="shared" si="0"/>
        <v>   </v>
      </c>
      <c r="E18" s="49">
        <f t="shared" si="1"/>
        <v>3955.9</v>
      </c>
    </row>
    <row r="19" spans="1:5" ht="27.75" customHeight="1">
      <c r="A19" s="16" t="s">
        <v>106</v>
      </c>
      <c r="B19" s="25">
        <v>0</v>
      </c>
      <c r="C19" s="27">
        <v>3955.9</v>
      </c>
      <c r="D19" s="26" t="str">
        <f t="shared" si="0"/>
        <v>   </v>
      </c>
      <c r="E19" s="49">
        <f t="shared" si="1"/>
        <v>3955.9</v>
      </c>
    </row>
    <row r="20" spans="1:5" ht="13.5" customHeight="1">
      <c r="A20" s="16" t="s">
        <v>44</v>
      </c>
      <c r="B20" s="190">
        <f>SUM(B21:B22)</f>
        <v>0</v>
      </c>
      <c r="C20" s="190">
        <f>SUM(C21:C22)</f>
        <v>15322</v>
      </c>
      <c r="D20" s="26" t="str">
        <f t="shared" si="0"/>
        <v>   </v>
      </c>
      <c r="E20" s="49">
        <f t="shared" si="1"/>
        <v>15322</v>
      </c>
    </row>
    <row r="21" spans="1:5" ht="13.5" customHeight="1">
      <c r="A21" s="16" t="s">
        <v>181</v>
      </c>
      <c r="B21" s="25">
        <v>0</v>
      </c>
      <c r="C21" s="25">
        <v>0</v>
      </c>
      <c r="D21" s="26"/>
      <c r="E21" s="49"/>
    </row>
    <row r="22" spans="1:5" ht="15" customHeight="1">
      <c r="A22" s="16" t="s">
        <v>68</v>
      </c>
      <c r="B22" s="25">
        <v>0</v>
      </c>
      <c r="C22" s="27">
        <v>15322</v>
      </c>
      <c r="D22" s="26" t="str">
        <f t="shared" si="0"/>
        <v>   </v>
      </c>
      <c r="E22" s="49">
        <f t="shared" si="1"/>
        <v>15322</v>
      </c>
    </row>
    <row r="23" spans="1:5" ht="13.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6.5" customHeight="1">
      <c r="A24" s="161" t="s">
        <v>11</v>
      </c>
      <c r="B24" s="162">
        <f>SUM(B6,B8,B10,B13,B14,B17,B18,B22,B23,)</f>
        <v>314400</v>
      </c>
      <c r="C24" s="162">
        <f>SUM(C6,C8,C10,C13,C14,C17,C18,C20,C23)</f>
        <v>353996.68000000005</v>
      </c>
      <c r="D24" s="163">
        <f t="shared" si="0"/>
        <v>112.59436386768449</v>
      </c>
      <c r="E24" s="164">
        <f t="shared" si="1"/>
        <v>39596.68000000005</v>
      </c>
    </row>
    <row r="25" spans="1:5" ht="18" customHeight="1">
      <c r="A25" s="17" t="s">
        <v>46</v>
      </c>
      <c r="B25" s="24">
        <v>1271300</v>
      </c>
      <c r="C25" s="24">
        <v>1215650</v>
      </c>
      <c r="D25" s="26">
        <f t="shared" si="0"/>
        <v>95.622591048533</v>
      </c>
      <c r="E25" s="49">
        <f t="shared" si="1"/>
        <v>-55650</v>
      </c>
    </row>
    <row r="26" spans="1:5" ht="15.75" customHeight="1">
      <c r="A26" s="16" t="s">
        <v>65</v>
      </c>
      <c r="B26" s="25">
        <v>70000</v>
      </c>
      <c r="C26" s="27">
        <v>70000</v>
      </c>
      <c r="D26" s="26">
        <f t="shared" si="0"/>
        <v>100</v>
      </c>
      <c r="E26" s="49">
        <f t="shared" si="1"/>
        <v>0</v>
      </c>
    </row>
    <row r="27" spans="1:5" ht="26.25" customHeight="1">
      <c r="A27" s="197" t="s">
        <v>69</v>
      </c>
      <c r="B27" s="198">
        <v>46600</v>
      </c>
      <c r="C27" s="198">
        <v>46600</v>
      </c>
      <c r="D27" s="199">
        <f t="shared" si="0"/>
        <v>100</v>
      </c>
      <c r="E27" s="200">
        <f t="shared" si="1"/>
        <v>0</v>
      </c>
    </row>
    <row r="28" spans="1:5" ht="27.75" customHeight="1">
      <c r="A28" s="201" t="s">
        <v>157</v>
      </c>
      <c r="B28" s="198">
        <v>100</v>
      </c>
      <c r="C28" s="202">
        <v>100</v>
      </c>
      <c r="D28" s="199">
        <f t="shared" si="0"/>
        <v>100</v>
      </c>
      <c r="E28" s="200">
        <f t="shared" si="1"/>
        <v>0</v>
      </c>
    </row>
    <row r="29" spans="1:5" ht="26.25" customHeight="1">
      <c r="A29" s="16" t="s">
        <v>115</v>
      </c>
      <c r="B29" s="25">
        <v>0</v>
      </c>
      <c r="C29" s="25">
        <v>0</v>
      </c>
      <c r="D29" s="26" t="str">
        <f t="shared" si="0"/>
        <v>   </v>
      </c>
      <c r="E29" s="49">
        <f t="shared" si="1"/>
        <v>0</v>
      </c>
    </row>
    <row r="30" spans="1:5" ht="27" customHeight="1">
      <c r="A30" s="16" t="s">
        <v>183</v>
      </c>
      <c r="B30" s="25">
        <v>850700</v>
      </c>
      <c r="C30" s="25">
        <v>850700</v>
      </c>
      <c r="D30" s="26">
        <f t="shared" si="0"/>
        <v>100</v>
      </c>
      <c r="E30" s="49">
        <f t="shared" si="1"/>
        <v>0</v>
      </c>
    </row>
    <row r="31" spans="1:5" ht="30" customHeight="1">
      <c r="A31" s="16" t="s">
        <v>168</v>
      </c>
      <c r="B31" s="25">
        <v>0</v>
      </c>
      <c r="C31" s="25">
        <v>0</v>
      </c>
      <c r="D31" s="26" t="str">
        <f t="shared" si="0"/>
        <v>   </v>
      </c>
      <c r="E31" s="49">
        <f t="shared" si="1"/>
        <v>0</v>
      </c>
    </row>
    <row r="32" spans="1:5" ht="26.25" customHeight="1">
      <c r="A32" s="197" t="s">
        <v>165</v>
      </c>
      <c r="B32" s="198">
        <v>3800</v>
      </c>
      <c r="C32" s="198">
        <v>3800</v>
      </c>
      <c r="D32" s="199">
        <f t="shared" si="0"/>
        <v>100</v>
      </c>
      <c r="E32" s="200">
        <f t="shared" si="1"/>
        <v>0</v>
      </c>
    </row>
    <row r="33" spans="1:5" ht="40.5" customHeight="1">
      <c r="A33" s="16" t="s">
        <v>169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15" customHeight="1">
      <c r="A34" s="16" t="s">
        <v>76</v>
      </c>
      <c r="B34" s="191">
        <f>B35</f>
        <v>130000</v>
      </c>
      <c r="C34" s="191">
        <f>C35</f>
        <v>78583</v>
      </c>
      <c r="D34" s="26">
        <f t="shared" si="0"/>
        <v>60.44846153846154</v>
      </c>
      <c r="E34" s="49">
        <f t="shared" si="1"/>
        <v>-51417</v>
      </c>
    </row>
    <row r="35" spans="1:5" s="7" customFormat="1" ht="14.25" customHeight="1">
      <c r="A35" s="63" t="s">
        <v>194</v>
      </c>
      <c r="B35" s="64">
        <v>130000</v>
      </c>
      <c r="C35" s="27">
        <v>78583</v>
      </c>
      <c r="D35" s="64">
        <f t="shared" si="0"/>
        <v>60.44846153846154</v>
      </c>
      <c r="E35" s="43">
        <f t="shared" si="1"/>
        <v>-51417</v>
      </c>
    </row>
    <row r="36" spans="1:5" ht="17.25" customHeight="1">
      <c r="A36" s="16" t="s">
        <v>47</v>
      </c>
      <c r="B36" s="25">
        <v>0</v>
      </c>
      <c r="C36" s="27">
        <v>0</v>
      </c>
      <c r="D36" s="26" t="str">
        <f t="shared" si="0"/>
        <v>   </v>
      </c>
      <c r="E36" s="49">
        <f t="shared" si="1"/>
        <v>0</v>
      </c>
    </row>
    <row r="37" spans="1:5" ht="18" customHeight="1">
      <c r="A37" s="161" t="s">
        <v>14</v>
      </c>
      <c r="B37" s="211">
        <f>SUM(B24,B25,B26:B34,B36)</f>
        <v>2686900</v>
      </c>
      <c r="C37" s="211">
        <f>SUM(C24,C25,C26:C34,C36)</f>
        <v>2619429.68</v>
      </c>
      <c r="D37" s="163">
        <f t="shared" si="0"/>
        <v>97.48891585098069</v>
      </c>
      <c r="E37" s="164">
        <f t="shared" si="1"/>
        <v>-67470.31999999983</v>
      </c>
    </row>
    <row r="38" spans="1:5" ht="15" customHeight="1" thickBot="1">
      <c r="A38" s="152" t="s">
        <v>15</v>
      </c>
      <c r="B38" s="153"/>
      <c r="C38" s="154"/>
      <c r="D38" s="166" t="str">
        <f t="shared" si="0"/>
        <v>   </v>
      </c>
      <c r="E38" s="167">
        <f t="shared" si="1"/>
        <v>0</v>
      </c>
    </row>
    <row r="39" spans="1:5" ht="13.5" customHeight="1" thickBot="1">
      <c r="A39" s="183" t="s">
        <v>48</v>
      </c>
      <c r="B39" s="184">
        <v>761760</v>
      </c>
      <c r="C39" s="184">
        <v>654742.31</v>
      </c>
      <c r="D39" s="185">
        <f t="shared" si="0"/>
        <v>85.95125892669608</v>
      </c>
      <c r="E39" s="186">
        <f t="shared" si="1"/>
        <v>-107017.68999999994</v>
      </c>
    </row>
    <row r="40" spans="1:5" ht="15.75" customHeight="1">
      <c r="A40" s="171" t="s">
        <v>49</v>
      </c>
      <c r="B40" s="172">
        <v>757800</v>
      </c>
      <c r="C40" s="172">
        <v>650812.89</v>
      </c>
      <c r="D40" s="173">
        <f t="shared" si="0"/>
        <v>85.88188044338875</v>
      </c>
      <c r="E40" s="174">
        <f t="shared" si="1"/>
        <v>-106987.10999999999</v>
      </c>
    </row>
    <row r="41" spans="1:5" ht="14.25" customHeight="1">
      <c r="A41" s="116" t="s">
        <v>233</v>
      </c>
      <c r="B41" s="25">
        <v>476900</v>
      </c>
      <c r="C41" s="28">
        <v>409764.21</v>
      </c>
      <c r="D41" s="26">
        <f t="shared" si="0"/>
        <v>85.92245963514364</v>
      </c>
      <c r="E41" s="49">
        <f t="shared" si="1"/>
        <v>-67135.78999999998</v>
      </c>
    </row>
    <row r="42" spans="1:5" ht="12.75">
      <c r="A42" s="16" t="s">
        <v>195</v>
      </c>
      <c r="B42" s="25">
        <v>100</v>
      </c>
      <c r="C42" s="28">
        <v>100</v>
      </c>
      <c r="D42" s="26">
        <f t="shared" si="0"/>
        <v>100</v>
      </c>
      <c r="E42" s="49">
        <f t="shared" si="1"/>
        <v>0</v>
      </c>
    </row>
    <row r="43" spans="1:5" ht="12.75" customHeight="1">
      <c r="A43" s="16" t="s">
        <v>158</v>
      </c>
      <c r="B43" s="25">
        <v>0</v>
      </c>
      <c r="C43" s="27">
        <v>0</v>
      </c>
      <c r="D43" s="26" t="str">
        <f t="shared" si="0"/>
        <v>   </v>
      </c>
      <c r="E43" s="49">
        <f t="shared" si="1"/>
        <v>0</v>
      </c>
    </row>
    <row r="44" spans="1:5" ht="12.75" customHeight="1">
      <c r="A44" s="16" t="s">
        <v>71</v>
      </c>
      <c r="B44" s="190">
        <f>B45</f>
        <v>3960</v>
      </c>
      <c r="C44" s="190">
        <f>C45</f>
        <v>3929.42</v>
      </c>
      <c r="D44" s="26">
        <f t="shared" si="0"/>
        <v>99.22777777777779</v>
      </c>
      <c r="E44" s="49">
        <f t="shared" si="1"/>
        <v>-30.579999999999927</v>
      </c>
    </row>
    <row r="45" spans="1:5" ht="24" customHeight="1" thickBot="1">
      <c r="A45" s="151" t="s">
        <v>89</v>
      </c>
      <c r="B45" s="168">
        <v>3960</v>
      </c>
      <c r="C45" s="169">
        <v>3929.42</v>
      </c>
      <c r="D45" s="26">
        <f t="shared" si="0"/>
        <v>99.22777777777779</v>
      </c>
      <c r="E45" s="49">
        <f t="shared" si="1"/>
        <v>-30.579999999999927</v>
      </c>
    </row>
    <row r="46" spans="1:5" ht="14.25" customHeight="1" thickBot="1">
      <c r="A46" s="183" t="s">
        <v>67</v>
      </c>
      <c r="B46" s="192">
        <f>SUM(B47)</f>
        <v>46600</v>
      </c>
      <c r="C46" s="192">
        <f>SUM(C47)</f>
        <v>32826.35</v>
      </c>
      <c r="D46" s="185">
        <f t="shared" si="0"/>
        <v>70.44281115879828</v>
      </c>
      <c r="E46" s="186">
        <f t="shared" si="1"/>
        <v>-13773.650000000001</v>
      </c>
    </row>
    <row r="47" spans="1:5" ht="13.5" customHeight="1" thickBot="1">
      <c r="A47" s="175" t="s">
        <v>190</v>
      </c>
      <c r="B47" s="176">
        <v>46600</v>
      </c>
      <c r="C47" s="221">
        <v>32826.35</v>
      </c>
      <c r="D47" s="178">
        <f t="shared" si="0"/>
        <v>70.44281115879828</v>
      </c>
      <c r="E47" s="179">
        <f t="shared" si="1"/>
        <v>-13773.650000000001</v>
      </c>
    </row>
    <row r="48" spans="1:5" ht="17.25" customHeight="1" thickBot="1">
      <c r="A48" s="183" t="s">
        <v>50</v>
      </c>
      <c r="B48" s="193">
        <f>SUM(B49)</f>
        <v>500</v>
      </c>
      <c r="C48" s="192">
        <f>SUM(C49)</f>
        <v>0</v>
      </c>
      <c r="D48" s="185">
        <f t="shared" si="0"/>
        <v>0</v>
      </c>
      <c r="E48" s="186">
        <f t="shared" si="1"/>
        <v>-500</v>
      </c>
    </row>
    <row r="49" spans="1:5" ht="27" customHeight="1">
      <c r="A49" s="142" t="s">
        <v>145</v>
      </c>
      <c r="B49" s="172">
        <v>500</v>
      </c>
      <c r="C49" s="180">
        <v>0</v>
      </c>
      <c r="D49" s="173">
        <f t="shared" si="0"/>
        <v>0</v>
      </c>
      <c r="E49" s="174">
        <f t="shared" si="1"/>
        <v>-500</v>
      </c>
    </row>
    <row r="50" spans="1:5" ht="15" customHeight="1" thickBot="1">
      <c r="A50" s="151" t="s">
        <v>51</v>
      </c>
      <c r="B50" s="168">
        <v>0</v>
      </c>
      <c r="C50" s="168">
        <v>0</v>
      </c>
      <c r="D50" s="166" t="str">
        <f t="shared" si="0"/>
        <v>   </v>
      </c>
      <c r="E50" s="167">
        <f t="shared" si="1"/>
        <v>0</v>
      </c>
    </row>
    <row r="51" spans="1:5" ht="15" customHeight="1" thickBot="1">
      <c r="A51" s="183" t="s">
        <v>16</v>
      </c>
      <c r="B51" s="193">
        <f>SUM(B54,B52)</f>
        <v>406540</v>
      </c>
      <c r="C51" s="193">
        <f>SUM(C54,C52)</f>
        <v>310104.96</v>
      </c>
      <c r="D51" s="185">
        <f t="shared" si="0"/>
        <v>76.27907708958529</v>
      </c>
      <c r="E51" s="186">
        <f t="shared" si="1"/>
        <v>-96435.03999999998</v>
      </c>
    </row>
    <row r="52" spans="1:5" ht="15" customHeight="1">
      <c r="A52" s="171" t="s">
        <v>146</v>
      </c>
      <c r="B52" s="196">
        <f>B53</f>
        <v>1640</v>
      </c>
      <c r="C52" s="196">
        <f>C53</f>
        <v>1639.75</v>
      </c>
      <c r="D52" s="173">
        <f t="shared" si="0"/>
        <v>99.98475609756098</v>
      </c>
      <c r="E52" s="174">
        <f t="shared" si="1"/>
        <v>-0.25</v>
      </c>
    </row>
    <row r="53" spans="1:5" ht="15" customHeight="1">
      <c r="A53" s="116" t="s">
        <v>256</v>
      </c>
      <c r="B53" s="25">
        <v>1640</v>
      </c>
      <c r="C53" s="25">
        <v>1639.75</v>
      </c>
      <c r="D53" s="26">
        <f t="shared" si="0"/>
        <v>99.98475609756098</v>
      </c>
      <c r="E53" s="49">
        <f t="shared" si="1"/>
        <v>-0.25</v>
      </c>
    </row>
    <row r="54" spans="1:5" ht="15" customHeight="1">
      <c r="A54" s="16" t="s">
        <v>83</v>
      </c>
      <c r="B54" s="25">
        <v>404900</v>
      </c>
      <c r="C54" s="25">
        <v>308465.21</v>
      </c>
      <c r="D54" s="26">
        <f t="shared" si="0"/>
        <v>76.18306001481848</v>
      </c>
      <c r="E54" s="49">
        <f t="shared" si="1"/>
        <v>-96434.78999999998</v>
      </c>
    </row>
    <row r="55" spans="1:5" ht="15" customHeight="1">
      <c r="A55" s="16" t="s">
        <v>85</v>
      </c>
      <c r="B55" s="25">
        <v>121300</v>
      </c>
      <c r="C55" s="27">
        <v>121300</v>
      </c>
      <c r="D55" s="26">
        <f t="shared" si="0"/>
        <v>100</v>
      </c>
      <c r="E55" s="49">
        <f t="shared" si="1"/>
        <v>0</v>
      </c>
    </row>
    <row r="56" spans="1:5" ht="15" customHeight="1">
      <c r="A56" s="16" t="s">
        <v>125</v>
      </c>
      <c r="B56" s="25">
        <v>130000</v>
      </c>
      <c r="C56" s="27">
        <v>78583</v>
      </c>
      <c r="D56" s="26">
        <f t="shared" si="0"/>
        <v>60.44846153846154</v>
      </c>
      <c r="E56" s="49">
        <f t="shared" si="1"/>
        <v>-51417</v>
      </c>
    </row>
    <row r="57" spans="1:5" ht="15" customHeight="1">
      <c r="A57" s="16" t="s">
        <v>126</v>
      </c>
      <c r="B57" s="25">
        <v>123600</v>
      </c>
      <c r="C57" s="27">
        <v>78583.53</v>
      </c>
      <c r="D57" s="26">
        <f t="shared" si="0"/>
        <v>63.57890776699029</v>
      </c>
      <c r="E57" s="49">
        <f t="shared" si="1"/>
        <v>-45016.47</v>
      </c>
    </row>
    <row r="58" spans="1:5" ht="13.5" customHeight="1" thickBot="1">
      <c r="A58" s="151" t="s">
        <v>84</v>
      </c>
      <c r="B58" s="168">
        <v>30000</v>
      </c>
      <c r="C58" s="169">
        <v>29998.68</v>
      </c>
      <c r="D58" s="166">
        <f t="shared" si="0"/>
        <v>99.9956</v>
      </c>
      <c r="E58" s="167">
        <f t="shared" si="1"/>
        <v>-1.319999999999709</v>
      </c>
    </row>
    <row r="59" spans="1:5" ht="15.75" thickBot="1">
      <c r="A59" s="187" t="s">
        <v>24</v>
      </c>
      <c r="B59" s="145">
        <v>5000</v>
      </c>
      <c r="C59" s="145">
        <v>2975</v>
      </c>
      <c r="D59" s="185">
        <f t="shared" si="0"/>
        <v>59.5</v>
      </c>
      <c r="E59" s="186">
        <f t="shared" si="1"/>
        <v>-2025</v>
      </c>
    </row>
    <row r="60" spans="1:5" ht="15.75" customHeight="1" thickBot="1">
      <c r="A60" s="183" t="s">
        <v>54</v>
      </c>
      <c r="B60" s="194">
        <f>B61</f>
        <v>530100</v>
      </c>
      <c r="C60" s="194">
        <f>C61</f>
        <v>414657.34</v>
      </c>
      <c r="D60" s="185">
        <f t="shared" si="0"/>
        <v>78.2224750047161</v>
      </c>
      <c r="E60" s="186">
        <f t="shared" si="1"/>
        <v>-115442.65999999997</v>
      </c>
    </row>
    <row r="61" spans="1:5" ht="12.75">
      <c r="A61" s="171" t="s">
        <v>55</v>
      </c>
      <c r="B61" s="172">
        <v>530100</v>
      </c>
      <c r="C61" s="180">
        <v>414657.34</v>
      </c>
      <c r="D61" s="173">
        <f t="shared" si="0"/>
        <v>78.2224750047161</v>
      </c>
      <c r="E61" s="174">
        <f t="shared" si="1"/>
        <v>-115442.65999999997</v>
      </c>
    </row>
    <row r="62" spans="1:5" ht="12.75">
      <c r="A62" s="116" t="s">
        <v>234</v>
      </c>
      <c r="B62" s="25">
        <v>256800</v>
      </c>
      <c r="C62" s="27">
        <v>228222.36</v>
      </c>
      <c r="D62" s="26">
        <f t="shared" si="0"/>
        <v>88.87163551401869</v>
      </c>
      <c r="E62" s="49">
        <f t="shared" si="1"/>
        <v>-28577.640000000014</v>
      </c>
    </row>
    <row r="63" spans="1:5" ht="13.5" customHeight="1">
      <c r="A63" s="197" t="s">
        <v>185</v>
      </c>
      <c r="B63" s="214">
        <f>SUM(B64:B66)</f>
        <v>52500</v>
      </c>
      <c r="C63" s="214">
        <f>SUM(C64:C66)</f>
        <v>52500</v>
      </c>
      <c r="D63" s="199">
        <f t="shared" si="0"/>
        <v>100</v>
      </c>
      <c r="E63" s="200">
        <f t="shared" si="1"/>
        <v>0</v>
      </c>
    </row>
    <row r="64" spans="1:5" ht="13.5" customHeight="1">
      <c r="A64" s="197" t="s">
        <v>186</v>
      </c>
      <c r="B64" s="198">
        <v>52500</v>
      </c>
      <c r="C64" s="202">
        <v>52500</v>
      </c>
      <c r="D64" s="199">
        <f t="shared" si="0"/>
        <v>100</v>
      </c>
      <c r="E64" s="200">
        <f t="shared" si="1"/>
        <v>0</v>
      </c>
    </row>
    <row r="65" spans="1:5" ht="13.5" customHeight="1">
      <c r="A65" s="197" t="s">
        <v>209</v>
      </c>
      <c r="B65" s="198">
        <v>0</v>
      </c>
      <c r="C65" s="202">
        <v>0</v>
      </c>
      <c r="D65" s="199" t="str">
        <f t="shared" si="0"/>
        <v>   </v>
      </c>
      <c r="E65" s="200">
        <f t="shared" si="1"/>
        <v>0</v>
      </c>
    </row>
    <row r="66" spans="1:5" ht="13.5" customHeight="1">
      <c r="A66" s="197" t="s">
        <v>187</v>
      </c>
      <c r="B66" s="198">
        <v>0</v>
      </c>
      <c r="C66" s="202">
        <v>0</v>
      </c>
      <c r="D66" s="199" t="str">
        <f t="shared" si="0"/>
        <v>   </v>
      </c>
      <c r="E66" s="200">
        <f t="shared" si="1"/>
        <v>0</v>
      </c>
    </row>
    <row r="67" spans="1:5" ht="14.25" customHeight="1">
      <c r="A67" s="16" t="s">
        <v>191</v>
      </c>
      <c r="B67" s="25">
        <v>3800</v>
      </c>
      <c r="C67" s="27">
        <v>3800</v>
      </c>
      <c r="D67" s="26">
        <f t="shared" si="0"/>
        <v>100</v>
      </c>
      <c r="E67" s="49">
        <f t="shared" si="1"/>
        <v>0</v>
      </c>
    </row>
    <row r="68" spans="1:5" ht="12.75">
      <c r="A68" s="16" t="s">
        <v>239</v>
      </c>
      <c r="B68" s="190">
        <f>SUM(B69,)</f>
        <v>20000</v>
      </c>
      <c r="C68" s="190">
        <f>SUM(C69,)</f>
        <v>20000</v>
      </c>
      <c r="D68" s="26">
        <f t="shared" si="0"/>
        <v>100</v>
      </c>
      <c r="E68" s="49">
        <f t="shared" si="1"/>
        <v>0</v>
      </c>
    </row>
    <row r="69" spans="1:5" ht="13.5" thickBot="1">
      <c r="A69" s="151" t="s">
        <v>56</v>
      </c>
      <c r="B69" s="168">
        <v>20000</v>
      </c>
      <c r="C69" s="170">
        <v>20000</v>
      </c>
      <c r="D69" s="166">
        <f t="shared" si="0"/>
        <v>100</v>
      </c>
      <c r="E69" s="167">
        <f t="shared" si="1"/>
        <v>0</v>
      </c>
    </row>
    <row r="70" spans="1:5" ht="13.5" thickBot="1">
      <c r="A70" s="183" t="s">
        <v>18</v>
      </c>
      <c r="B70" s="193">
        <f>B71</f>
        <v>974400</v>
      </c>
      <c r="C70" s="193">
        <f>C71</f>
        <v>916200</v>
      </c>
      <c r="D70" s="185">
        <f aca="true" t="shared" si="2" ref="D70:D93">IF(B70=0,"   ",C70/B70*100)</f>
        <v>94.0270935960591</v>
      </c>
      <c r="E70" s="186">
        <f t="shared" si="1"/>
        <v>-58200</v>
      </c>
    </row>
    <row r="71" spans="1:5" ht="12.75">
      <c r="A71" s="171" t="s">
        <v>246</v>
      </c>
      <c r="B71" s="196">
        <f>SUM(B88,B81,B72)</f>
        <v>974400</v>
      </c>
      <c r="C71" s="196">
        <f>SUM(C88,C81,C72)</f>
        <v>916200</v>
      </c>
      <c r="D71" s="173">
        <f t="shared" si="2"/>
        <v>94.0270935960591</v>
      </c>
      <c r="E71" s="174">
        <f t="shared" si="1"/>
        <v>-58200</v>
      </c>
    </row>
    <row r="72" spans="1:5" ht="14.25" customHeight="1">
      <c r="A72" s="155" t="s">
        <v>274</v>
      </c>
      <c r="B72" s="195">
        <f>SUM(B73,B77)</f>
        <v>850500</v>
      </c>
      <c r="C72" s="195">
        <f>C73+C77</f>
        <v>823100</v>
      </c>
      <c r="D72" s="26">
        <f t="shared" si="2"/>
        <v>96.77836566725455</v>
      </c>
      <c r="E72" s="49">
        <f t="shared" si="1"/>
        <v>-27400</v>
      </c>
    </row>
    <row r="73" spans="1:5" ht="12.75">
      <c r="A73" s="116" t="s">
        <v>251</v>
      </c>
      <c r="B73" s="208">
        <f>SUM(B74:B76)</f>
        <v>651500</v>
      </c>
      <c r="C73" s="208">
        <f>SUM(C74:C76)</f>
        <v>624100</v>
      </c>
      <c r="D73" s="26">
        <f t="shared" si="2"/>
        <v>95.7943207981581</v>
      </c>
      <c r="E73" s="49">
        <f t="shared" si="1"/>
        <v>-27400</v>
      </c>
    </row>
    <row r="74" spans="1:5" ht="12.75">
      <c r="A74" s="47" t="s">
        <v>259</v>
      </c>
      <c r="B74" s="114">
        <v>527800</v>
      </c>
      <c r="C74" s="25">
        <v>527800</v>
      </c>
      <c r="D74" s="26">
        <f t="shared" si="2"/>
        <v>100</v>
      </c>
      <c r="E74" s="49">
        <f t="shared" si="1"/>
        <v>0</v>
      </c>
    </row>
    <row r="75" spans="1:5" ht="12.75">
      <c r="A75" s="47" t="s">
        <v>260</v>
      </c>
      <c r="B75" s="114">
        <v>0</v>
      </c>
      <c r="C75" s="25"/>
      <c r="D75" s="26" t="str">
        <f t="shared" si="2"/>
        <v>   </v>
      </c>
      <c r="E75" s="49">
        <f t="shared" si="1"/>
        <v>0</v>
      </c>
    </row>
    <row r="76" spans="1:5" ht="12.75">
      <c r="A76" s="47" t="s">
        <v>261</v>
      </c>
      <c r="B76" s="114">
        <v>123700</v>
      </c>
      <c r="C76" s="25">
        <v>96300</v>
      </c>
      <c r="D76" s="26">
        <f t="shared" si="2"/>
        <v>77.8496362166532</v>
      </c>
      <c r="E76" s="49">
        <f t="shared" si="1"/>
        <v>-27400</v>
      </c>
    </row>
    <row r="77" spans="1:5" ht="25.5">
      <c r="A77" s="116" t="s">
        <v>250</v>
      </c>
      <c r="B77" s="208">
        <f>SUM(B78:B80)</f>
        <v>199000</v>
      </c>
      <c r="C77" s="208">
        <f>SUM(C78:C80)</f>
        <v>199000</v>
      </c>
      <c r="D77" s="26">
        <f t="shared" si="2"/>
        <v>100</v>
      </c>
      <c r="E77" s="49">
        <f t="shared" si="1"/>
        <v>0</v>
      </c>
    </row>
    <row r="78" spans="1:5" ht="12.75">
      <c r="A78" s="47" t="s">
        <v>259</v>
      </c>
      <c r="B78" s="114">
        <v>199000</v>
      </c>
      <c r="C78" s="25">
        <v>199000</v>
      </c>
      <c r="D78" s="26">
        <f t="shared" si="2"/>
        <v>100</v>
      </c>
      <c r="E78" s="49">
        <f t="shared" si="1"/>
        <v>0</v>
      </c>
    </row>
    <row r="79" spans="1:5" ht="12.75">
      <c r="A79" s="47" t="s">
        <v>260</v>
      </c>
      <c r="C79" s="25"/>
      <c r="D79" s="26" t="str">
        <f t="shared" si="2"/>
        <v>   </v>
      </c>
      <c r="E79" s="49">
        <f t="shared" si="1"/>
        <v>0</v>
      </c>
    </row>
    <row r="80" spans="1:5" ht="12.75">
      <c r="A80" s="47" t="s">
        <v>261</v>
      </c>
      <c r="B80" s="114"/>
      <c r="C80" s="25"/>
      <c r="D80" s="26" t="str">
        <f t="shared" si="2"/>
        <v>   </v>
      </c>
      <c r="E80" s="49">
        <f t="shared" si="1"/>
        <v>0</v>
      </c>
    </row>
    <row r="81" spans="1:5" ht="18" customHeight="1">
      <c r="A81" s="155" t="s">
        <v>275</v>
      </c>
      <c r="B81" s="195">
        <f>SUM(B82,B85)</f>
        <v>123900</v>
      </c>
      <c r="C81" s="195">
        <f>SUM(C82:C85)</f>
        <v>93100</v>
      </c>
      <c r="D81" s="26">
        <f t="shared" si="2"/>
        <v>75.14124293785311</v>
      </c>
      <c r="E81" s="49">
        <f t="shared" si="1"/>
        <v>-30800</v>
      </c>
    </row>
    <row r="82" spans="1:5" ht="13.5" customHeight="1">
      <c r="A82" s="116" t="s">
        <v>251</v>
      </c>
      <c r="B82" s="208">
        <f>SUM(B83:B84)</f>
        <v>0</v>
      </c>
      <c r="C82" s="208">
        <f>SUM(C83:C84)</f>
        <v>0</v>
      </c>
      <c r="D82" s="26" t="str">
        <f t="shared" si="2"/>
        <v>   </v>
      </c>
      <c r="E82" s="49">
        <f t="shared" si="1"/>
        <v>0</v>
      </c>
    </row>
    <row r="83" spans="1:5" ht="13.5" customHeight="1">
      <c r="A83" s="47" t="s">
        <v>260</v>
      </c>
      <c r="B83" s="114">
        <v>0</v>
      </c>
      <c r="C83" s="27">
        <v>0</v>
      </c>
      <c r="D83" s="26" t="str">
        <f t="shared" si="2"/>
        <v>   </v>
      </c>
      <c r="E83" s="49">
        <f t="shared" si="1"/>
        <v>0</v>
      </c>
    </row>
    <row r="84" spans="1:5" ht="13.5" customHeight="1">
      <c r="A84" s="47" t="s">
        <v>261</v>
      </c>
      <c r="B84" s="114">
        <v>0</v>
      </c>
      <c r="C84" s="27">
        <v>0</v>
      </c>
      <c r="D84" s="26" t="str">
        <f t="shared" si="2"/>
        <v>   </v>
      </c>
      <c r="E84" s="49">
        <f t="shared" si="1"/>
        <v>0</v>
      </c>
    </row>
    <row r="85" spans="1:5" ht="27" customHeight="1">
      <c r="A85" s="116" t="s">
        <v>250</v>
      </c>
      <c r="B85" s="208">
        <f>SUM(B86:B87)</f>
        <v>123900</v>
      </c>
      <c r="C85" s="208">
        <f>SUM(C86:C87)</f>
        <v>93100</v>
      </c>
      <c r="D85" s="26">
        <f t="shared" si="2"/>
        <v>75.14124293785311</v>
      </c>
      <c r="E85" s="49">
        <f t="shared" si="1"/>
        <v>-30800</v>
      </c>
    </row>
    <row r="86" spans="1:5" ht="15.75" customHeight="1">
      <c r="A86" s="47" t="s">
        <v>260</v>
      </c>
      <c r="B86">
        <v>123900</v>
      </c>
      <c r="C86" s="27">
        <v>93100</v>
      </c>
      <c r="D86" s="26">
        <f t="shared" si="2"/>
        <v>75.14124293785311</v>
      </c>
      <c r="E86" s="49">
        <f t="shared" si="1"/>
        <v>-30800</v>
      </c>
    </row>
    <row r="87" spans="1:5" ht="15" customHeight="1">
      <c r="A87" s="47" t="s">
        <v>261</v>
      </c>
      <c r="B87" s="114">
        <v>0</v>
      </c>
      <c r="C87" s="27">
        <v>0</v>
      </c>
      <c r="D87" s="26" t="str">
        <f t="shared" si="2"/>
        <v>   </v>
      </c>
      <c r="E87" s="49">
        <f t="shared" si="1"/>
        <v>0</v>
      </c>
    </row>
    <row r="88" spans="1:5" ht="15.75" customHeight="1">
      <c r="A88" s="155" t="s">
        <v>252</v>
      </c>
      <c r="B88" s="195">
        <f>SUM(B89:B91)</f>
        <v>0</v>
      </c>
      <c r="C88" s="195">
        <f>SUM(C89:C91)</f>
        <v>0</v>
      </c>
      <c r="D88" s="26" t="str">
        <f t="shared" si="2"/>
        <v>   </v>
      </c>
      <c r="E88" s="49">
        <f t="shared" si="1"/>
        <v>0</v>
      </c>
    </row>
    <row r="89" spans="1:5" ht="12" customHeight="1">
      <c r="A89" s="47" t="s">
        <v>259</v>
      </c>
      <c r="B89" s="118">
        <v>0</v>
      </c>
      <c r="C89" s="119">
        <v>0</v>
      </c>
      <c r="D89" s="26" t="str">
        <f t="shared" si="2"/>
        <v>   </v>
      </c>
      <c r="E89" s="49">
        <f t="shared" si="1"/>
        <v>0</v>
      </c>
    </row>
    <row r="90" spans="1:5" ht="13.5" customHeight="1">
      <c r="A90" s="47" t="s">
        <v>260</v>
      </c>
      <c r="B90" s="118">
        <v>0</v>
      </c>
      <c r="C90" s="119">
        <v>0</v>
      </c>
      <c r="D90" s="26" t="str">
        <f t="shared" si="2"/>
        <v>   </v>
      </c>
      <c r="E90" s="49">
        <f t="shared" si="1"/>
        <v>0</v>
      </c>
    </row>
    <row r="91" spans="1:5" ht="13.5" customHeight="1">
      <c r="A91" s="47" t="s">
        <v>261</v>
      </c>
      <c r="B91" s="118">
        <v>0</v>
      </c>
      <c r="C91" s="119">
        <v>0</v>
      </c>
      <c r="D91" s="26" t="str">
        <f t="shared" si="2"/>
        <v>   </v>
      </c>
      <c r="E91" s="49">
        <f t="shared" si="1"/>
        <v>0</v>
      </c>
    </row>
    <row r="92" spans="1:5" ht="18.75" customHeight="1">
      <c r="A92" s="161" t="s">
        <v>19</v>
      </c>
      <c r="B92" s="165">
        <f>SUM(B39,B46,B48,B50,B51,B59,B60,B68,B70,)</f>
        <v>2744900</v>
      </c>
      <c r="C92" s="165">
        <f>SUM(C39,C46,C48,C50,C51,C59,C60,C68,C70,)</f>
        <v>2351505.96</v>
      </c>
      <c r="D92" s="163">
        <f t="shared" si="2"/>
        <v>85.66818317607199</v>
      </c>
      <c r="E92" s="164">
        <f t="shared" si="1"/>
        <v>-393394.04000000004</v>
      </c>
    </row>
    <row r="93" spans="1:5" ht="18" customHeight="1" thickBot="1">
      <c r="A93" s="98" t="s">
        <v>237</v>
      </c>
      <c r="B93" s="209">
        <f>B41+B62</f>
        <v>733700</v>
      </c>
      <c r="C93" s="209">
        <f>C41+C62</f>
        <v>637986.5700000001</v>
      </c>
      <c r="D93" s="99">
        <f t="shared" si="2"/>
        <v>86.95469129071829</v>
      </c>
      <c r="E93" s="100">
        <f t="shared" si="1"/>
        <v>-95713.42999999993</v>
      </c>
    </row>
    <row r="94" spans="1:5" s="76" customFormat="1" ht="23.25" customHeight="1">
      <c r="A94" s="110" t="s">
        <v>271</v>
      </c>
      <c r="B94" s="110"/>
      <c r="C94" s="254"/>
      <c r="D94" s="254"/>
      <c r="E94" s="254"/>
    </row>
    <row r="95" spans="1:5" s="76" customFormat="1" ht="12" customHeight="1">
      <c r="A95" s="110" t="s">
        <v>270</v>
      </c>
      <c r="B95" s="110"/>
      <c r="C95" s="111" t="s">
        <v>272</v>
      </c>
      <c r="D95" s="112"/>
      <c r="E95" s="113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</sheetData>
  <mergeCells count="2">
    <mergeCell ref="A1:E1"/>
    <mergeCell ref="C94:E94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"/>
  <sheetViews>
    <sheetView workbookViewId="0" topLeftCell="A1">
      <selection activeCell="C88" sqref="C88"/>
    </sheetView>
  </sheetViews>
  <sheetFormatPr defaultColWidth="9.00390625" defaultRowHeight="12.75"/>
  <cols>
    <col min="1" max="1" width="99.125" style="0" customWidth="1"/>
    <col min="2" max="2" width="17.37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56" t="s">
        <v>295</v>
      </c>
      <c r="B1" s="256"/>
      <c r="C1" s="256"/>
      <c r="D1" s="256"/>
      <c r="E1" s="25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5.25" customHeight="1">
      <c r="A4" s="35" t="s">
        <v>1</v>
      </c>
      <c r="B4" s="19" t="s">
        <v>215</v>
      </c>
      <c r="C4" s="32" t="s">
        <v>292</v>
      </c>
      <c r="D4" s="19" t="s">
        <v>216</v>
      </c>
      <c r="E4" s="101" t="s">
        <v>220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58</v>
      </c>
      <c r="B7" s="188">
        <f>SUM(B8)</f>
        <v>69300</v>
      </c>
      <c r="C7" s="188">
        <f>SUM(C8)</f>
        <v>65877.01</v>
      </c>
      <c r="D7" s="26">
        <f aca="true" t="shared" si="0" ref="D7:D72">IF(B7=0,"   ",C7/B7*100)</f>
        <v>95.06062049062048</v>
      </c>
      <c r="E7" s="49">
        <f aca="true" t="shared" si="1" ref="E7:E88">C7-B7</f>
        <v>-3422.9900000000052</v>
      </c>
    </row>
    <row r="8" spans="1:5" ht="12.75" customHeight="1">
      <c r="A8" s="16" t="s">
        <v>57</v>
      </c>
      <c r="B8" s="25">
        <v>69300</v>
      </c>
      <c r="C8" s="27">
        <v>65877.01</v>
      </c>
      <c r="D8" s="26">
        <f t="shared" si="0"/>
        <v>95.06062049062048</v>
      </c>
      <c r="E8" s="49">
        <f t="shared" si="1"/>
        <v>-3422.9900000000052</v>
      </c>
    </row>
    <row r="9" spans="1:5" ht="16.5" customHeight="1">
      <c r="A9" s="16" t="s">
        <v>7</v>
      </c>
      <c r="B9" s="190">
        <f>SUM(B10:B10)</f>
        <v>23000</v>
      </c>
      <c r="C9" s="190">
        <f>SUM(C10:C10)</f>
        <v>9285.98</v>
      </c>
      <c r="D9" s="26">
        <f t="shared" si="0"/>
        <v>40.37382608695652</v>
      </c>
      <c r="E9" s="49">
        <f t="shared" si="1"/>
        <v>-13714.02</v>
      </c>
    </row>
    <row r="10" spans="1:5" ht="16.5" customHeight="1">
      <c r="A10" s="16" t="s">
        <v>38</v>
      </c>
      <c r="B10" s="25">
        <v>23000</v>
      </c>
      <c r="C10" s="27">
        <v>9285.98</v>
      </c>
      <c r="D10" s="26">
        <f t="shared" si="0"/>
        <v>40.37382608695652</v>
      </c>
      <c r="E10" s="49">
        <f t="shared" si="1"/>
        <v>-13714.02</v>
      </c>
    </row>
    <row r="11" spans="1:5" ht="15.75" customHeight="1">
      <c r="A11" s="16" t="s">
        <v>9</v>
      </c>
      <c r="B11" s="190">
        <f>SUM(B12:B13)</f>
        <v>366000</v>
      </c>
      <c r="C11" s="190">
        <f>SUM(C12:C13)</f>
        <v>181805.9</v>
      </c>
      <c r="D11" s="26">
        <f t="shared" si="0"/>
        <v>49.673743169398904</v>
      </c>
      <c r="E11" s="49">
        <f t="shared" si="1"/>
        <v>-184194.1</v>
      </c>
    </row>
    <row r="12" spans="1:5" ht="15.75" customHeight="1">
      <c r="A12" s="16" t="s">
        <v>39</v>
      </c>
      <c r="B12" s="25">
        <v>111000</v>
      </c>
      <c r="C12" s="27">
        <v>10676.8</v>
      </c>
      <c r="D12" s="26">
        <f t="shared" si="0"/>
        <v>9.618738738738738</v>
      </c>
      <c r="E12" s="49">
        <f t="shared" si="1"/>
        <v>-100323.2</v>
      </c>
    </row>
    <row r="13" spans="1:5" ht="14.25" customHeight="1">
      <c r="A13" s="16" t="s">
        <v>10</v>
      </c>
      <c r="B13" s="25">
        <v>255000</v>
      </c>
      <c r="C13" s="27">
        <v>171129.1</v>
      </c>
      <c r="D13" s="26">
        <f t="shared" si="0"/>
        <v>67.10945098039215</v>
      </c>
      <c r="E13" s="49">
        <f t="shared" si="1"/>
        <v>-83870.9</v>
      </c>
    </row>
    <row r="14" spans="1:5" ht="27.75" customHeight="1">
      <c r="A14" s="16" t="s">
        <v>142</v>
      </c>
      <c r="B14" s="25">
        <v>0</v>
      </c>
      <c r="C14" s="25">
        <v>0.92</v>
      </c>
      <c r="D14" s="26" t="str">
        <f t="shared" si="0"/>
        <v>   </v>
      </c>
      <c r="E14" s="49">
        <f t="shared" si="1"/>
        <v>0.92</v>
      </c>
    </row>
    <row r="15" spans="1:5" ht="24.75" customHeight="1">
      <c r="A15" s="16" t="s">
        <v>40</v>
      </c>
      <c r="B15" s="190">
        <f>SUM(B16:B17)</f>
        <v>49000</v>
      </c>
      <c r="C15" s="190">
        <f>SUM(C16:C17)</f>
        <v>53794.76</v>
      </c>
      <c r="D15" s="26">
        <f t="shared" si="0"/>
        <v>109.78522448979592</v>
      </c>
      <c r="E15" s="49">
        <f t="shared" si="1"/>
        <v>4794.760000000002</v>
      </c>
    </row>
    <row r="16" spans="1:5" ht="13.5" customHeight="1">
      <c r="A16" s="16" t="s">
        <v>41</v>
      </c>
      <c r="B16" s="25">
        <v>7000</v>
      </c>
      <c r="C16" s="27">
        <v>4228.21</v>
      </c>
      <c r="D16" s="26">
        <f t="shared" si="0"/>
        <v>60.403</v>
      </c>
      <c r="E16" s="49">
        <f t="shared" si="1"/>
        <v>-2771.79</v>
      </c>
    </row>
    <row r="17" spans="1:5" ht="22.5" customHeight="1">
      <c r="A17" s="16" t="s">
        <v>42</v>
      </c>
      <c r="B17" s="25">
        <v>42000</v>
      </c>
      <c r="C17" s="27">
        <v>49566.55</v>
      </c>
      <c r="D17" s="26">
        <f t="shared" si="0"/>
        <v>118.01559523809524</v>
      </c>
      <c r="E17" s="49">
        <f t="shared" si="1"/>
        <v>7566.550000000003</v>
      </c>
    </row>
    <row r="18" spans="1:5" ht="17.25" customHeight="1">
      <c r="A18" s="42" t="s">
        <v>147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8.75" customHeight="1">
      <c r="A19" s="16" t="s">
        <v>105</v>
      </c>
      <c r="B19" s="190">
        <f>SUM(B20)</f>
        <v>0</v>
      </c>
      <c r="C19" s="190">
        <f>SUM(C20)</f>
        <v>529.11</v>
      </c>
      <c r="D19" s="26" t="str">
        <f t="shared" si="0"/>
        <v>   </v>
      </c>
      <c r="E19" s="49">
        <f t="shared" si="1"/>
        <v>529.11</v>
      </c>
    </row>
    <row r="20" spans="1:5" ht="22.5" customHeight="1">
      <c r="A20" s="16" t="s">
        <v>106</v>
      </c>
      <c r="B20" s="25">
        <v>0</v>
      </c>
      <c r="C20" s="33">
        <v>529.11</v>
      </c>
      <c r="D20" s="26" t="str">
        <f t="shared" si="0"/>
        <v>   </v>
      </c>
      <c r="E20" s="49">
        <f t="shared" si="1"/>
        <v>529.11</v>
      </c>
    </row>
    <row r="21" spans="1:5" ht="16.5" customHeight="1">
      <c r="A21" s="16" t="s">
        <v>44</v>
      </c>
      <c r="B21" s="190">
        <f>B22+B24</f>
        <v>0</v>
      </c>
      <c r="C21" s="190">
        <f>C22+C23+C24</f>
        <v>6300</v>
      </c>
      <c r="D21" s="26" t="str">
        <f t="shared" si="0"/>
        <v>   </v>
      </c>
      <c r="E21" s="49">
        <f t="shared" si="1"/>
        <v>6300</v>
      </c>
    </row>
    <row r="22" spans="1:5" ht="13.5" customHeight="1">
      <c r="A22" s="16" t="s">
        <v>68</v>
      </c>
      <c r="B22" s="25">
        <v>0</v>
      </c>
      <c r="C22" s="27">
        <v>6300</v>
      </c>
      <c r="D22" s="26" t="str">
        <f t="shared" si="0"/>
        <v>   </v>
      </c>
      <c r="E22" s="49">
        <f t="shared" si="1"/>
        <v>6300</v>
      </c>
    </row>
    <row r="23" spans="1:5" ht="13.5" customHeight="1">
      <c r="A23" s="16" t="s">
        <v>181</v>
      </c>
      <c r="B23" s="25"/>
      <c r="C23" s="27">
        <v>0</v>
      </c>
      <c r="D23" s="26"/>
      <c r="E23" s="49"/>
    </row>
    <row r="24" spans="1:5" ht="12" customHeight="1">
      <c r="A24" s="16" t="s">
        <v>43</v>
      </c>
      <c r="B24" s="25">
        <v>0</v>
      </c>
      <c r="C24" s="25">
        <v>0</v>
      </c>
      <c r="D24" s="26" t="str">
        <f t="shared" si="0"/>
        <v>   </v>
      </c>
      <c r="E24" s="49">
        <f t="shared" si="1"/>
        <v>0</v>
      </c>
    </row>
    <row r="25" spans="1:5" ht="21" customHeight="1">
      <c r="A25" s="161" t="s">
        <v>11</v>
      </c>
      <c r="B25" s="139">
        <f>SUM(B7,B9,B11,B15,B18,B19,B21)</f>
        <v>507300</v>
      </c>
      <c r="C25" s="139">
        <f>SUM(C7,C9,C11,C14,C15,C19,C21,C18)</f>
        <v>317593.68</v>
      </c>
      <c r="D25" s="163">
        <f t="shared" si="0"/>
        <v>62.60470727380248</v>
      </c>
      <c r="E25" s="164">
        <f t="shared" si="1"/>
        <v>-189706.32</v>
      </c>
    </row>
    <row r="26" spans="1:5" ht="18" customHeight="1">
      <c r="A26" s="17" t="s">
        <v>46</v>
      </c>
      <c r="B26" s="24">
        <v>1354400</v>
      </c>
      <c r="C26" s="24">
        <v>1295000</v>
      </c>
      <c r="D26" s="26">
        <f t="shared" si="0"/>
        <v>95.6142941523922</v>
      </c>
      <c r="E26" s="49">
        <f t="shared" si="1"/>
        <v>-59400</v>
      </c>
    </row>
    <row r="27" spans="1:5" ht="16.5" customHeight="1">
      <c r="A27" s="16" t="s">
        <v>65</v>
      </c>
      <c r="B27" s="25">
        <v>96000</v>
      </c>
      <c r="C27" s="27">
        <v>96000</v>
      </c>
      <c r="D27" s="26">
        <f t="shared" si="0"/>
        <v>100</v>
      </c>
      <c r="E27" s="49">
        <f t="shared" si="1"/>
        <v>0</v>
      </c>
    </row>
    <row r="28" spans="1:5" ht="30.75" customHeight="1">
      <c r="A28" s="197" t="s">
        <v>69</v>
      </c>
      <c r="B28" s="198">
        <v>46600</v>
      </c>
      <c r="C28" s="202">
        <v>46600</v>
      </c>
      <c r="D28" s="199">
        <f t="shared" si="0"/>
        <v>100</v>
      </c>
      <c r="E28" s="200">
        <f t="shared" si="1"/>
        <v>0</v>
      </c>
    </row>
    <row r="29" spans="1:5" ht="27" customHeight="1">
      <c r="A29" s="201" t="s">
        <v>157</v>
      </c>
      <c r="B29" s="198">
        <v>100</v>
      </c>
      <c r="C29" s="198">
        <v>100</v>
      </c>
      <c r="D29" s="199">
        <f t="shared" si="0"/>
        <v>100</v>
      </c>
      <c r="E29" s="200">
        <f t="shared" si="1"/>
        <v>0</v>
      </c>
    </row>
    <row r="30" spans="1:5" ht="28.5" customHeight="1">
      <c r="A30" s="16" t="s">
        <v>183</v>
      </c>
      <c r="B30" s="25">
        <v>320200</v>
      </c>
      <c r="C30" s="27">
        <v>320200</v>
      </c>
      <c r="D30" s="26">
        <f t="shared" si="0"/>
        <v>100</v>
      </c>
      <c r="E30" s="49">
        <f>C30-B30</f>
        <v>0</v>
      </c>
    </row>
    <row r="31" spans="1:5" ht="28.5" customHeight="1">
      <c r="A31" s="16" t="s">
        <v>115</v>
      </c>
      <c r="B31" s="25">
        <v>443232</v>
      </c>
      <c r="C31" s="27">
        <v>443232</v>
      </c>
      <c r="D31" s="26">
        <f t="shared" si="0"/>
        <v>100</v>
      </c>
      <c r="E31" s="49">
        <f>C31-B31</f>
        <v>0</v>
      </c>
    </row>
    <row r="32" spans="1:5" ht="28.5" customHeight="1">
      <c r="A32" s="16" t="s">
        <v>280</v>
      </c>
      <c r="B32" s="25">
        <v>243960</v>
      </c>
      <c r="C32" s="27">
        <v>333840</v>
      </c>
      <c r="D32" s="26">
        <f t="shared" si="0"/>
        <v>136.8421052631579</v>
      </c>
      <c r="E32" s="49">
        <f>C32-B32</f>
        <v>89880</v>
      </c>
    </row>
    <row r="33" spans="1:5" ht="40.5" customHeight="1">
      <c r="A33" s="16" t="s">
        <v>109</v>
      </c>
      <c r="B33" s="25">
        <v>742500</v>
      </c>
      <c r="C33" s="25">
        <v>742500</v>
      </c>
      <c r="D33" s="26">
        <f t="shared" si="0"/>
        <v>100</v>
      </c>
      <c r="E33" s="49">
        <f t="shared" si="1"/>
        <v>0</v>
      </c>
    </row>
    <row r="34" spans="1:5" ht="24.75" customHeight="1">
      <c r="A34" s="197" t="s">
        <v>165</v>
      </c>
      <c r="B34" s="198">
        <v>3700</v>
      </c>
      <c r="C34" s="198">
        <v>3700</v>
      </c>
      <c r="D34" s="199">
        <f t="shared" si="0"/>
        <v>100</v>
      </c>
      <c r="E34" s="200">
        <f t="shared" si="1"/>
        <v>0</v>
      </c>
    </row>
    <row r="35" spans="1:5" ht="15" customHeight="1">
      <c r="A35" s="16" t="s">
        <v>108</v>
      </c>
      <c r="B35" s="191">
        <f>B36</f>
        <v>142000</v>
      </c>
      <c r="C35" s="191">
        <f>C36</f>
        <v>67545</v>
      </c>
      <c r="D35" s="26">
        <f t="shared" si="0"/>
        <v>47.566901408450704</v>
      </c>
      <c r="E35" s="49">
        <f t="shared" si="1"/>
        <v>-74455</v>
      </c>
    </row>
    <row r="36" spans="1:5" s="7" customFormat="1" ht="14.25" customHeight="1">
      <c r="A36" s="63" t="s">
        <v>194</v>
      </c>
      <c r="B36" s="64">
        <v>142000</v>
      </c>
      <c r="C36" s="64">
        <v>67545</v>
      </c>
      <c r="D36" s="64">
        <f t="shared" si="0"/>
        <v>47.566901408450704</v>
      </c>
      <c r="E36" s="43">
        <f t="shared" si="1"/>
        <v>-74455</v>
      </c>
    </row>
    <row r="37" spans="1:5" ht="16.5" customHeight="1">
      <c r="A37" s="16" t="s">
        <v>47</v>
      </c>
      <c r="B37" s="25">
        <v>0</v>
      </c>
      <c r="C37" s="27">
        <v>0</v>
      </c>
      <c r="D37" s="26" t="str">
        <f t="shared" si="0"/>
        <v>   </v>
      </c>
      <c r="E37" s="49">
        <f t="shared" si="1"/>
        <v>0</v>
      </c>
    </row>
    <row r="38" spans="1:5" ht="24.75" customHeight="1">
      <c r="A38" s="161" t="s">
        <v>14</v>
      </c>
      <c r="B38" s="165">
        <f>SUM(B25,B26,B27:B35,B37)</f>
        <v>3899992</v>
      </c>
      <c r="C38" s="165">
        <f>SUM(C25,C26,C27:C35,C37)</f>
        <v>3666310.6799999997</v>
      </c>
      <c r="D38" s="163">
        <f t="shared" si="0"/>
        <v>94.00815899109536</v>
      </c>
      <c r="E38" s="164">
        <f t="shared" si="1"/>
        <v>-233681.3200000003</v>
      </c>
    </row>
    <row r="39" spans="1:5" ht="12.75" customHeight="1">
      <c r="A39" s="22" t="s">
        <v>15</v>
      </c>
      <c r="B39" s="51"/>
      <c r="C39" s="52"/>
      <c r="D39" s="26" t="str">
        <f t="shared" si="0"/>
        <v>   </v>
      </c>
      <c r="E39" s="49">
        <f t="shared" si="1"/>
        <v>0</v>
      </c>
    </row>
    <row r="40" spans="1:5" ht="15" customHeight="1">
      <c r="A40" s="16" t="s">
        <v>48</v>
      </c>
      <c r="B40" s="25">
        <v>748300</v>
      </c>
      <c r="C40" s="25">
        <v>675616.62</v>
      </c>
      <c r="D40" s="26">
        <f t="shared" si="0"/>
        <v>90.2868662301216</v>
      </c>
      <c r="E40" s="49">
        <f t="shared" si="1"/>
        <v>-72683.38</v>
      </c>
    </row>
    <row r="41" spans="1:5" ht="15" customHeight="1">
      <c r="A41" s="16" t="s">
        <v>49</v>
      </c>
      <c r="B41" s="25">
        <v>747800</v>
      </c>
      <c r="C41" s="25">
        <v>675616.62</v>
      </c>
      <c r="D41" s="26">
        <f t="shared" si="0"/>
        <v>90.34723455469377</v>
      </c>
      <c r="E41" s="49">
        <f t="shared" si="1"/>
        <v>-72183.38</v>
      </c>
    </row>
    <row r="42" spans="1:5" ht="15" customHeight="1">
      <c r="A42" s="116" t="s">
        <v>234</v>
      </c>
      <c r="B42" s="25">
        <v>476900</v>
      </c>
      <c r="C42" s="28">
        <v>442375.93</v>
      </c>
      <c r="D42" s="26">
        <f t="shared" si="0"/>
        <v>92.7607318096037</v>
      </c>
      <c r="E42" s="49">
        <f t="shared" si="1"/>
        <v>-34524.07000000001</v>
      </c>
    </row>
    <row r="43" spans="1:5" ht="12.75">
      <c r="A43" s="16" t="s">
        <v>195</v>
      </c>
      <c r="B43" s="25">
        <v>100</v>
      </c>
      <c r="C43" s="28">
        <v>100</v>
      </c>
      <c r="D43" s="26">
        <f t="shared" si="0"/>
        <v>100</v>
      </c>
      <c r="E43" s="49">
        <f t="shared" si="1"/>
        <v>0</v>
      </c>
    </row>
    <row r="44" spans="1:5" ht="12.75" customHeight="1">
      <c r="A44" s="16" t="s">
        <v>158</v>
      </c>
      <c r="B44" s="25">
        <v>500</v>
      </c>
      <c r="C44" s="27">
        <v>0</v>
      </c>
      <c r="D44" s="26">
        <f t="shared" si="0"/>
        <v>0</v>
      </c>
      <c r="E44" s="49">
        <f t="shared" si="1"/>
        <v>-500</v>
      </c>
    </row>
    <row r="45" spans="1:5" ht="15.75" customHeight="1">
      <c r="A45" s="16" t="s">
        <v>67</v>
      </c>
      <c r="B45" s="191">
        <f>SUM(B46)</f>
        <v>46600</v>
      </c>
      <c r="C45" s="191">
        <f>SUM(C46)</f>
        <v>42319.67</v>
      </c>
      <c r="D45" s="26">
        <f t="shared" si="0"/>
        <v>90.81474248927039</v>
      </c>
      <c r="E45" s="49">
        <f t="shared" si="1"/>
        <v>-4280.330000000002</v>
      </c>
    </row>
    <row r="46" spans="1:5" ht="13.5" customHeight="1">
      <c r="A46" s="42" t="s">
        <v>190</v>
      </c>
      <c r="B46" s="25">
        <v>46600</v>
      </c>
      <c r="C46" s="27">
        <v>42319.67</v>
      </c>
      <c r="D46" s="26">
        <f t="shared" si="0"/>
        <v>90.81474248927039</v>
      </c>
      <c r="E46" s="49">
        <f t="shared" si="1"/>
        <v>-4280.330000000002</v>
      </c>
    </row>
    <row r="47" spans="1:5" ht="18" customHeight="1">
      <c r="A47" s="16" t="s">
        <v>50</v>
      </c>
      <c r="B47" s="190">
        <f>SUM(B48)</f>
        <v>500</v>
      </c>
      <c r="C47" s="191">
        <f>SUM(C48)</f>
        <v>0</v>
      </c>
      <c r="D47" s="26">
        <f t="shared" si="0"/>
        <v>0</v>
      </c>
      <c r="E47" s="49">
        <f t="shared" si="1"/>
        <v>-500</v>
      </c>
    </row>
    <row r="48" spans="1:5" ht="26.25" customHeight="1">
      <c r="A48" s="47" t="s">
        <v>145</v>
      </c>
      <c r="B48" s="25">
        <v>500</v>
      </c>
      <c r="C48" s="27">
        <v>0</v>
      </c>
      <c r="D48" s="26">
        <f t="shared" si="0"/>
        <v>0</v>
      </c>
      <c r="E48" s="49">
        <f t="shared" si="1"/>
        <v>-500</v>
      </c>
    </row>
    <row r="49" spans="1:5" ht="12.75" customHeight="1">
      <c r="A49" s="16" t="s">
        <v>51</v>
      </c>
      <c r="B49" s="190">
        <f>SUM(B50:B50)</f>
        <v>0</v>
      </c>
      <c r="C49" s="190">
        <f>SUM(C50:C50)</f>
        <v>0</v>
      </c>
      <c r="D49" s="26" t="str">
        <f t="shared" si="0"/>
        <v>   </v>
      </c>
      <c r="E49" s="49">
        <f t="shared" si="1"/>
        <v>0</v>
      </c>
    </row>
    <row r="50" spans="1:5" ht="13.5" customHeight="1">
      <c r="A50" s="16" t="s">
        <v>52</v>
      </c>
      <c r="B50" s="25">
        <v>0</v>
      </c>
      <c r="C50" s="25">
        <v>0</v>
      </c>
      <c r="D50" s="26" t="str">
        <f t="shared" si="0"/>
        <v>   </v>
      </c>
      <c r="E50" s="49">
        <f t="shared" si="1"/>
        <v>0</v>
      </c>
    </row>
    <row r="51" spans="1:5" ht="15" customHeight="1">
      <c r="A51" s="16" t="s">
        <v>16</v>
      </c>
      <c r="B51" s="190">
        <f>B52</f>
        <v>329200</v>
      </c>
      <c r="C51" s="190">
        <f>C52</f>
        <v>244399.91</v>
      </c>
      <c r="D51" s="26">
        <f t="shared" si="0"/>
        <v>74.24055589307412</v>
      </c>
      <c r="E51" s="49">
        <f t="shared" si="1"/>
        <v>-84800.09</v>
      </c>
    </row>
    <row r="52" spans="1:5" ht="12.75" customHeight="1">
      <c r="A52" s="16" t="s">
        <v>161</v>
      </c>
      <c r="B52" s="25">
        <v>329200</v>
      </c>
      <c r="C52" s="25">
        <v>244399.91</v>
      </c>
      <c r="D52" s="26">
        <f t="shared" si="0"/>
        <v>74.24055589307412</v>
      </c>
      <c r="E52" s="49">
        <f t="shared" si="1"/>
        <v>-84800.09</v>
      </c>
    </row>
    <row r="53" spans="1:5" ht="12.75" customHeight="1">
      <c r="A53" s="16" t="s">
        <v>162</v>
      </c>
      <c r="B53" s="25">
        <v>130000</v>
      </c>
      <c r="C53" s="27">
        <v>130000</v>
      </c>
      <c r="D53" s="26">
        <f t="shared" si="0"/>
        <v>100</v>
      </c>
      <c r="E53" s="49">
        <f t="shared" si="1"/>
        <v>0</v>
      </c>
    </row>
    <row r="54" spans="1:5" ht="12.75" customHeight="1">
      <c r="A54" s="16" t="s">
        <v>127</v>
      </c>
      <c r="B54" s="25">
        <v>142000</v>
      </c>
      <c r="C54" s="27">
        <v>57200</v>
      </c>
      <c r="D54" s="26">
        <f t="shared" si="0"/>
        <v>40.28169014084507</v>
      </c>
      <c r="E54" s="49">
        <f t="shared" si="1"/>
        <v>-84800</v>
      </c>
    </row>
    <row r="55" spans="1:5" ht="12.75" customHeight="1">
      <c r="A55" s="16" t="s">
        <v>133</v>
      </c>
      <c r="B55" s="25">
        <v>57200</v>
      </c>
      <c r="C55" s="27">
        <v>57199.91</v>
      </c>
      <c r="D55" s="26">
        <f t="shared" si="0"/>
        <v>99.99984265734267</v>
      </c>
      <c r="E55" s="49">
        <f t="shared" si="1"/>
        <v>-0.08999999999650754</v>
      </c>
    </row>
    <row r="56" spans="1:5" ht="12.75" customHeight="1">
      <c r="A56" s="16" t="s">
        <v>86</v>
      </c>
      <c r="B56" s="25">
        <v>0</v>
      </c>
      <c r="C56" s="27">
        <v>0</v>
      </c>
      <c r="D56" s="26" t="str">
        <f t="shared" si="0"/>
        <v>   </v>
      </c>
      <c r="E56" s="49">
        <f t="shared" si="1"/>
        <v>0</v>
      </c>
    </row>
    <row r="57" spans="1:5" ht="15" customHeight="1">
      <c r="A57" s="36" t="s">
        <v>24</v>
      </c>
      <c r="B57" s="31">
        <v>3000</v>
      </c>
      <c r="C57" s="31">
        <v>2770</v>
      </c>
      <c r="D57" s="26">
        <f t="shared" si="0"/>
        <v>92.33333333333333</v>
      </c>
      <c r="E57" s="49">
        <f t="shared" si="1"/>
        <v>-230</v>
      </c>
    </row>
    <row r="58" spans="1:5" ht="15.75" customHeight="1">
      <c r="A58" s="16" t="s">
        <v>54</v>
      </c>
      <c r="B58" s="188">
        <f>B59</f>
        <v>980400</v>
      </c>
      <c r="C58" s="188">
        <f>C59</f>
        <v>695097.31</v>
      </c>
      <c r="D58" s="26">
        <f t="shared" si="0"/>
        <v>70.8993584251326</v>
      </c>
      <c r="E58" s="49">
        <f t="shared" si="1"/>
        <v>-285302.68999999994</v>
      </c>
    </row>
    <row r="59" spans="1:5" ht="12.75" customHeight="1">
      <c r="A59" s="16" t="s">
        <v>55</v>
      </c>
      <c r="B59" s="25">
        <v>980400</v>
      </c>
      <c r="C59" s="27">
        <v>695097.31</v>
      </c>
      <c r="D59" s="26">
        <f t="shared" si="0"/>
        <v>70.8993584251326</v>
      </c>
      <c r="E59" s="49">
        <f t="shared" si="1"/>
        <v>-285302.68999999994</v>
      </c>
    </row>
    <row r="60" spans="1:5" ht="14.25" customHeight="1">
      <c r="A60" s="116" t="s">
        <v>234</v>
      </c>
      <c r="B60" s="25">
        <v>478400</v>
      </c>
      <c r="C60" s="27">
        <v>405415.98</v>
      </c>
      <c r="D60" s="26">
        <f t="shared" si="0"/>
        <v>84.74414297658862</v>
      </c>
      <c r="E60" s="49">
        <f t="shared" si="1"/>
        <v>-72984.02000000002</v>
      </c>
    </row>
    <row r="61" spans="1:5" ht="13.5" customHeight="1">
      <c r="A61" s="16" t="s">
        <v>191</v>
      </c>
      <c r="B61" s="25">
        <v>3700</v>
      </c>
      <c r="C61" s="27">
        <v>3700</v>
      </c>
      <c r="D61" s="26">
        <f t="shared" si="0"/>
        <v>100</v>
      </c>
      <c r="E61" s="49">
        <f t="shared" si="1"/>
        <v>0</v>
      </c>
    </row>
    <row r="62" spans="1:5" ht="13.5" customHeight="1">
      <c r="A62" s="16" t="s">
        <v>239</v>
      </c>
      <c r="B62" s="190">
        <f>SUM(B63,)</f>
        <v>15000</v>
      </c>
      <c r="C62" s="190">
        <f>SUM(C63,)</f>
        <v>15000</v>
      </c>
      <c r="D62" s="26">
        <f t="shared" si="0"/>
        <v>100</v>
      </c>
      <c r="E62" s="49">
        <f t="shared" si="1"/>
        <v>0</v>
      </c>
    </row>
    <row r="63" spans="1:5" ht="13.5" customHeight="1">
      <c r="A63" s="16" t="s">
        <v>56</v>
      </c>
      <c r="B63" s="25">
        <v>15000</v>
      </c>
      <c r="C63" s="28">
        <v>15000</v>
      </c>
      <c r="D63" s="26">
        <f t="shared" si="0"/>
        <v>100</v>
      </c>
      <c r="E63" s="49">
        <f t="shared" si="1"/>
        <v>0</v>
      </c>
    </row>
    <row r="64" spans="1:5" ht="14.25" customHeight="1">
      <c r="A64" s="16" t="s">
        <v>18</v>
      </c>
      <c r="B64" s="190">
        <f>SUM(B65)</f>
        <v>1824192</v>
      </c>
      <c r="C64" s="190">
        <f>SUM(C65)</f>
        <v>1021366</v>
      </c>
      <c r="D64" s="26">
        <f t="shared" si="0"/>
        <v>55.99004929305688</v>
      </c>
      <c r="E64" s="49">
        <f t="shared" si="1"/>
        <v>-802826</v>
      </c>
    </row>
    <row r="65" spans="1:5" ht="14.25" customHeight="1">
      <c r="A65" s="16" t="s">
        <v>248</v>
      </c>
      <c r="B65" s="190">
        <f>SUM(B66,B75,B82,B86)</f>
        <v>1824192</v>
      </c>
      <c r="C65" s="190">
        <f>SUM(C66,C75,C82,C86)</f>
        <v>1021366</v>
      </c>
      <c r="D65" s="26">
        <f t="shared" si="0"/>
        <v>55.99004929305688</v>
      </c>
      <c r="E65" s="49">
        <f t="shared" si="1"/>
        <v>-802826</v>
      </c>
    </row>
    <row r="66" spans="1:5" ht="14.25" customHeight="1">
      <c r="A66" s="117" t="s">
        <v>274</v>
      </c>
      <c r="B66" s="195">
        <f>SUM(B67,B71)</f>
        <v>345300</v>
      </c>
      <c r="C66" s="195">
        <f>C67+C71</f>
        <v>315400</v>
      </c>
      <c r="D66" s="26">
        <f t="shared" si="0"/>
        <v>91.3408630176658</v>
      </c>
      <c r="E66" s="49">
        <f t="shared" si="1"/>
        <v>-29900</v>
      </c>
    </row>
    <row r="67" spans="1:5" ht="13.5" customHeight="1">
      <c r="A67" s="16" t="s">
        <v>251</v>
      </c>
      <c r="B67" s="190">
        <f>SUM(B68:B70)</f>
        <v>74300</v>
      </c>
      <c r="C67" s="191">
        <f>C68+C69+C70</f>
        <v>44400</v>
      </c>
      <c r="D67" s="26">
        <f t="shared" si="0"/>
        <v>59.757738896366085</v>
      </c>
      <c r="E67" s="49">
        <f t="shared" si="1"/>
        <v>-29900</v>
      </c>
    </row>
    <row r="68" spans="1:5" ht="13.5" customHeight="1">
      <c r="A68" s="47" t="s">
        <v>259</v>
      </c>
      <c r="B68" s="25">
        <v>0</v>
      </c>
      <c r="C68" s="27"/>
      <c r="D68" s="26" t="str">
        <f t="shared" si="0"/>
        <v>   </v>
      </c>
      <c r="E68" s="49">
        <f t="shared" si="1"/>
        <v>0</v>
      </c>
    </row>
    <row r="69" spans="1:5" ht="13.5" customHeight="1">
      <c r="A69" s="47" t="s">
        <v>260</v>
      </c>
      <c r="B69" s="25">
        <v>0</v>
      </c>
      <c r="C69" s="27"/>
      <c r="D69" s="26" t="str">
        <f t="shared" si="0"/>
        <v>   </v>
      </c>
      <c r="E69" s="49">
        <f t="shared" si="1"/>
        <v>0</v>
      </c>
    </row>
    <row r="70" spans="1:5" ht="13.5" customHeight="1">
      <c r="A70" s="47" t="s">
        <v>261</v>
      </c>
      <c r="B70" s="25">
        <v>74300</v>
      </c>
      <c r="C70" s="27">
        <v>44400</v>
      </c>
      <c r="D70" s="26">
        <f t="shared" si="0"/>
        <v>59.757738896366085</v>
      </c>
      <c r="E70" s="49">
        <f t="shared" si="1"/>
        <v>-29900</v>
      </c>
    </row>
    <row r="71" spans="1:5" ht="24.75" customHeight="1">
      <c r="A71" s="16" t="s">
        <v>250</v>
      </c>
      <c r="B71" s="190">
        <f>SUM(B72:B74)</f>
        <v>271000</v>
      </c>
      <c r="C71" s="191">
        <f>C72+C73+C74</f>
        <v>271000</v>
      </c>
      <c r="D71" s="26">
        <f t="shared" si="0"/>
        <v>100</v>
      </c>
      <c r="E71" s="49">
        <f t="shared" si="1"/>
        <v>0</v>
      </c>
    </row>
    <row r="72" spans="1:5" ht="24.75" customHeight="1">
      <c r="A72" s="47" t="s">
        <v>259</v>
      </c>
      <c r="B72" s="25">
        <v>271000</v>
      </c>
      <c r="C72" s="27">
        <v>271000</v>
      </c>
      <c r="D72" s="26">
        <f t="shared" si="0"/>
        <v>100</v>
      </c>
      <c r="E72" s="49">
        <f t="shared" si="1"/>
        <v>0</v>
      </c>
    </row>
    <row r="73" spans="1:5" ht="24.75" customHeight="1">
      <c r="A73" s="47" t="s">
        <v>260</v>
      </c>
      <c r="B73" s="176">
        <v>0</v>
      </c>
      <c r="C73" s="27">
        <v>0</v>
      </c>
      <c r="D73" s="26" t="str">
        <f aca="true" t="shared" si="2" ref="D73:D88">IF(B73=0,"   ",C73/B73*100)</f>
        <v>   </v>
      </c>
      <c r="E73" s="49">
        <f t="shared" si="1"/>
        <v>0</v>
      </c>
    </row>
    <row r="74" spans="1:5" ht="24.75" customHeight="1">
      <c r="A74" s="47" t="s">
        <v>261</v>
      </c>
      <c r="B74" s="25">
        <v>0</v>
      </c>
      <c r="C74" s="27">
        <v>0</v>
      </c>
      <c r="D74" s="26" t="str">
        <f t="shared" si="2"/>
        <v>   </v>
      </c>
      <c r="E74" s="49">
        <f t="shared" si="1"/>
        <v>0</v>
      </c>
    </row>
    <row r="75" spans="1:5" ht="13.5" customHeight="1">
      <c r="A75" s="117" t="s">
        <v>275</v>
      </c>
      <c r="B75" s="195">
        <f>SUM(B76,B79)</f>
        <v>49200</v>
      </c>
      <c r="C75" s="195">
        <f>SUM(C76:C79)</f>
        <v>49200</v>
      </c>
      <c r="D75" s="26">
        <f t="shared" si="2"/>
        <v>100</v>
      </c>
      <c r="E75" s="49">
        <f t="shared" si="1"/>
        <v>0</v>
      </c>
    </row>
    <row r="76" spans="1:5" ht="15.75" customHeight="1">
      <c r="A76" s="16" t="s">
        <v>251</v>
      </c>
      <c r="B76" s="190">
        <f>SUM(B77:B78)</f>
        <v>0</v>
      </c>
      <c r="C76" s="191"/>
      <c r="D76" s="26" t="str">
        <f t="shared" si="2"/>
        <v>   </v>
      </c>
      <c r="E76" s="49">
        <f t="shared" si="1"/>
        <v>0</v>
      </c>
    </row>
    <row r="77" spans="1:5" ht="15.75" customHeight="1">
      <c r="A77" s="47" t="s">
        <v>260</v>
      </c>
      <c r="B77" s="25">
        <v>0</v>
      </c>
      <c r="C77" s="27"/>
      <c r="D77" s="26" t="str">
        <f t="shared" si="2"/>
        <v>   </v>
      </c>
      <c r="E77" s="49">
        <f t="shared" si="1"/>
        <v>0</v>
      </c>
    </row>
    <row r="78" spans="1:5" ht="15.75" customHeight="1">
      <c r="A78" s="47" t="s">
        <v>261</v>
      </c>
      <c r="B78" s="25"/>
      <c r="C78" s="27"/>
      <c r="D78" s="26" t="str">
        <f t="shared" si="2"/>
        <v>   </v>
      </c>
      <c r="E78" s="49">
        <f t="shared" si="1"/>
        <v>0</v>
      </c>
    </row>
    <row r="79" spans="1:5" ht="24.75" customHeight="1">
      <c r="A79" s="16" t="s">
        <v>250</v>
      </c>
      <c r="B79" s="190">
        <f>SUM(B80:B81)</f>
        <v>49200</v>
      </c>
      <c r="C79" s="191">
        <f>SUM(C80:C81)</f>
        <v>49200</v>
      </c>
      <c r="D79" s="26">
        <f t="shared" si="2"/>
        <v>100</v>
      </c>
      <c r="E79" s="49">
        <f t="shared" si="1"/>
        <v>0</v>
      </c>
    </row>
    <row r="80" spans="1:5" ht="24.75" customHeight="1">
      <c r="A80" s="47" t="s">
        <v>260</v>
      </c>
      <c r="B80" s="25">
        <v>49200</v>
      </c>
      <c r="C80" s="27">
        <v>49200</v>
      </c>
      <c r="D80" s="26">
        <f t="shared" si="2"/>
        <v>100</v>
      </c>
      <c r="E80" s="49">
        <f t="shared" si="1"/>
        <v>0</v>
      </c>
    </row>
    <row r="81" spans="1:5" ht="24.75" customHeight="1">
      <c r="A81" s="47" t="s">
        <v>261</v>
      </c>
      <c r="B81" s="25"/>
      <c r="C81" s="27"/>
      <c r="D81" s="26" t="str">
        <f t="shared" si="2"/>
        <v>   </v>
      </c>
      <c r="E81" s="49">
        <f t="shared" si="1"/>
        <v>0</v>
      </c>
    </row>
    <row r="82" spans="1:5" ht="13.5" customHeight="1">
      <c r="A82" s="117" t="s">
        <v>252</v>
      </c>
      <c r="B82" s="195">
        <f>SUM(B83:B85)</f>
        <v>687192</v>
      </c>
      <c r="C82" s="212">
        <f>C83+C84+C85</f>
        <v>434016</v>
      </c>
      <c r="D82" s="26">
        <f t="shared" si="2"/>
        <v>63.1578947368421</v>
      </c>
      <c r="E82" s="49">
        <f t="shared" si="1"/>
        <v>-253176</v>
      </c>
    </row>
    <row r="83" spans="1:5" ht="13.5" customHeight="1">
      <c r="A83" s="47" t="s">
        <v>259</v>
      </c>
      <c r="B83" s="118">
        <v>243960</v>
      </c>
      <c r="C83" s="119">
        <v>154080</v>
      </c>
      <c r="D83" s="26">
        <f t="shared" si="2"/>
        <v>63.1578947368421</v>
      </c>
      <c r="E83" s="49">
        <f t="shared" si="1"/>
        <v>-89880</v>
      </c>
    </row>
    <row r="84" spans="1:5" ht="13.5" customHeight="1">
      <c r="A84" s="47" t="s">
        <v>260</v>
      </c>
      <c r="B84" s="118">
        <v>443232</v>
      </c>
      <c r="C84" s="119">
        <v>279936</v>
      </c>
      <c r="D84" s="26">
        <f t="shared" si="2"/>
        <v>63.1578947368421</v>
      </c>
      <c r="E84" s="49">
        <f t="shared" si="1"/>
        <v>-163296</v>
      </c>
    </row>
    <row r="85" spans="1:5" ht="13.5" customHeight="1">
      <c r="A85" s="47" t="s">
        <v>261</v>
      </c>
      <c r="B85" s="118">
        <v>0</v>
      </c>
      <c r="C85" s="119"/>
      <c r="D85" s="26" t="str">
        <f t="shared" si="2"/>
        <v>   </v>
      </c>
      <c r="E85" s="49">
        <f t="shared" si="1"/>
        <v>0</v>
      </c>
    </row>
    <row r="86" spans="1:5" ht="41.25" customHeight="1">
      <c r="A86" s="47" t="s">
        <v>273</v>
      </c>
      <c r="B86" s="118">
        <v>742500</v>
      </c>
      <c r="C86" s="119">
        <v>222750</v>
      </c>
      <c r="D86" s="26"/>
      <c r="E86" s="49"/>
    </row>
    <row r="87" spans="1:5" ht="24.75" customHeight="1">
      <c r="A87" s="161" t="s">
        <v>19</v>
      </c>
      <c r="B87" s="165">
        <f>SUM(B40,B45,B47,B49,B51,B57,B58,B62,B64,)</f>
        <v>3947192</v>
      </c>
      <c r="C87" s="165">
        <f>SUM(C40,C45,C47,C49,C51,C57,C58,C62,C64,)</f>
        <v>2696569.5100000002</v>
      </c>
      <c r="D87" s="163">
        <f t="shared" si="2"/>
        <v>68.31614752968693</v>
      </c>
      <c r="E87" s="164">
        <f t="shared" si="1"/>
        <v>-1250622.4899999998</v>
      </c>
    </row>
    <row r="88" spans="1:5" ht="13.5" customHeight="1" thickBot="1">
      <c r="A88" s="98" t="s">
        <v>237</v>
      </c>
      <c r="B88" s="209">
        <f>B42+B60</f>
        <v>955300</v>
      </c>
      <c r="C88" s="209">
        <f>C42+C60</f>
        <v>847791.9099999999</v>
      </c>
      <c r="D88" s="99">
        <f t="shared" si="2"/>
        <v>88.74614361980528</v>
      </c>
      <c r="E88" s="100">
        <f t="shared" si="1"/>
        <v>-107508.09000000008</v>
      </c>
    </row>
    <row r="89" spans="1:5" s="76" customFormat="1" ht="23.25" customHeight="1">
      <c r="A89" s="110" t="s">
        <v>271</v>
      </c>
      <c r="B89" s="110"/>
      <c r="C89" s="254"/>
      <c r="D89" s="254"/>
      <c r="E89" s="254"/>
    </row>
    <row r="90" spans="1:5" s="76" customFormat="1" ht="12" customHeight="1">
      <c r="A90" s="110" t="s">
        <v>270</v>
      </c>
      <c r="B90" s="110"/>
      <c r="C90" s="111" t="s">
        <v>272</v>
      </c>
      <c r="D90" s="112"/>
      <c r="E90" s="113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</sheetData>
  <mergeCells count="2">
    <mergeCell ref="A1:E1"/>
    <mergeCell ref="C89:E89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1">
      <selection activeCell="C68" sqref="C68"/>
    </sheetView>
  </sheetViews>
  <sheetFormatPr defaultColWidth="9.00390625" defaultRowHeight="12.75"/>
  <cols>
    <col min="1" max="1" width="95.625" style="0" customWidth="1"/>
    <col min="2" max="2" width="15.875" style="0" customWidth="1"/>
    <col min="3" max="3" width="16.875" style="0" customWidth="1"/>
    <col min="4" max="4" width="17.25390625" style="0" customWidth="1"/>
    <col min="5" max="5" width="16.25390625" style="0" customWidth="1"/>
  </cols>
  <sheetData>
    <row r="1" spans="1:5" ht="18">
      <c r="A1" s="256" t="s">
        <v>296</v>
      </c>
      <c r="B1" s="256"/>
      <c r="C1" s="256"/>
      <c r="D1" s="256"/>
      <c r="E1" s="25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1.25" customHeight="1">
      <c r="A4" s="35" t="s">
        <v>1</v>
      </c>
      <c r="B4" s="19" t="s">
        <v>215</v>
      </c>
      <c r="C4" s="32" t="s">
        <v>297</v>
      </c>
      <c r="D4" s="19" t="s">
        <v>221</v>
      </c>
      <c r="E4" s="19" t="s">
        <v>222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88">
        <f>SUM(B8)</f>
        <v>131200</v>
      </c>
      <c r="C7" s="188">
        <f>SUM(C8)</f>
        <v>102282.48</v>
      </c>
      <c r="D7" s="26">
        <f aca="true" t="shared" si="0" ref="D7:D70">IF(B7=0,"   ",C7/B7*100)</f>
        <v>77.95920731707317</v>
      </c>
      <c r="E7" s="49">
        <f aca="true" t="shared" si="1" ref="E7:E84">C7-B7</f>
        <v>-28917.520000000004</v>
      </c>
    </row>
    <row r="8" spans="1:5" ht="12.75">
      <c r="A8" s="16" t="s">
        <v>57</v>
      </c>
      <c r="B8" s="25">
        <v>131200</v>
      </c>
      <c r="C8" s="27">
        <v>102282.48</v>
      </c>
      <c r="D8" s="26">
        <f t="shared" si="0"/>
        <v>77.95920731707317</v>
      </c>
      <c r="E8" s="49">
        <f t="shared" si="1"/>
        <v>-28917.520000000004</v>
      </c>
    </row>
    <row r="9" spans="1:5" ht="12.75">
      <c r="A9" s="16" t="s">
        <v>7</v>
      </c>
      <c r="B9" s="190">
        <f>SUM(B10:B10)</f>
        <v>4000</v>
      </c>
      <c r="C9" s="190">
        <f>SUM(C10:C10)</f>
        <v>13169.13</v>
      </c>
      <c r="D9" s="26">
        <f t="shared" si="0"/>
        <v>329.22825</v>
      </c>
      <c r="E9" s="49">
        <f t="shared" si="1"/>
        <v>9169.13</v>
      </c>
    </row>
    <row r="10" spans="1:5" ht="12.75">
      <c r="A10" s="16" t="s">
        <v>38</v>
      </c>
      <c r="B10" s="25">
        <v>4000</v>
      </c>
      <c r="C10" s="27">
        <v>13169.13</v>
      </c>
      <c r="D10" s="26">
        <f t="shared" si="0"/>
        <v>329.22825</v>
      </c>
      <c r="E10" s="49">
        <f t="shared" si="1"/>
        <v>9169.13</v>
      </c>
    </row>
    <row r="11" spans="1:5" ht="12.75">
      <c r="A11" s="16" t="s">
        <v>9</v>
      </c>
      <c r="B11" s="190">
        <f>SUM(B12:B13)</f>
        <v>299700</v>
      </c>
      <c r="C11" s="190">
        <f>SUM(C12:C13)</f>
        <v>132875.66</v>
      </c>
      <c r="D11" s="26">
        <f t="shared" si="0"/>
        <v>44.336222889556225</v>
      </c>
      <c r="E11" s="49">
        <f t="shared" si="1"/>
        <v>-166824.34</v>
      </c>
    </row>
    <row r="12" spans="1:5" ht="12.75">
      <c r="A12" s="16" t="s">
        <v>39</v>
      </c>
      <c r="B12" s="25">
        <v>106100</v>
      </c>
      <c r="C12" s="27">
        <v>16631.71</v>
      </c>
      <c r="D12" s="26">
        <f t="shared" si="0"/>
        <v>15.675504241281809</v>
      </c>
      <c r="E12" s="49">
        <f t="shared" si="1"/>
        <v>-89468.29000000001</v>
      </c>
    </row>
    <row r="13" spans="1:5" ht="12.75">
      <c r="A13" s="16" t="s">
        <v>10</v>
      </c>
      <c r="B13" s="25">
        <v>193600</v>
      </c>
      <c r="C13" s="27">
        <v>116243.95</v>
      </c>
      <c r="D13" s="26">
        <f t="shared" si="0"/>
        <v>60.04336260330578</v>
      </c>
      <c r="E13" s="49">
        <f t="shared" si="1"/>
        <v>-77356.05</v>
      </c>
    </row>
    <row r="14" spans="1:5" ht="26.25" customHeight="1">
      <c r="A14" s="16" t="s">
        <v>142</v>
      </c>
      <c r="B14" s="25">
        <v>0</v>
      </c>
      <c r="C14" s="27">
        <v>0.08</v>
      </c>
      <c r="D14" s="26" t="str">
        <f t="shared" si="0"/>
        <v>   </v>
      </c>
      <c r="E14" s="49">
        <f t="shared" si="1"/>
        <v>0.08</v>
      </c>
    </row>
    <row r="15" spans="1:5" ht="27" customHeight="1">
      <c r="A15" s="16" t="s">
        <v>40</v>
      </c>
      <c r="B15" s="190">
        <v>152000</v>
      </c>
      <c r="C15" s="190">
        <f>SUM(C16:C17)</f>
        <v>36836.729999999996</v>
      </c>
      <c r="D15" s="26">
        <f t="shared" si="0"/>
        <v>24.23469078947368</v>
      </c>
      <c r="E15" s="49">
        <f t="shared" si="1"/>
        <v>-115163.27</v>
      </c>
    </row>
    <row r="16" spans="1:5" ht="12.75">
      <c r="A16" s="16" t="s">
        <v>41</v>
      </c>
      <c r="B16" s="25">
        <v>152000</v>
      </c>
      <c r="C16" s="25">
        <v>34876.53</v>
      </c>
      <c r="D16" s="26">
        <f t="shared" si="0"/>
        <v>22.94508552631579</v>
      </c>
      <c r="E16" s="49">
        <f t="shared" si="1"/>
        <v>-117123.47</v>
      </c>
    </row>
    <row r="17" spans="1:5" ht="26.25" customHeight="1">
      <c r="A17" s="16" t="s">
        <v>42</v>
      </c>
      <c r="B17" s="25">
        <v>0</v>
      </c>
      <c r="C17" s="27">
        <v>1960.2</v>
      </c>
      <c r="D17" s="26" t="str">
        <f t="shared" si="0"/>
        <v>   </v>
      </c>
      <c r="E17" s="49">
        <f t="shared" si="1"/>
        <v>1960.2</v>
      </c>
    </row>
    <row r="18" spans="1:5" ht="19.5" customHeight="1">
      <c r="A18" s="16" t="s">
        <v>113</v>
      </c>
      <c r="B18" s="25">
        <v>0</v>
      </c>
      <c r="C18" s="27">
        <v>2578.62</v>
      </c>
      <c r="D18" s="26" t="str">
        <f t="shared" si="0"/>
        <v>   </v>
      </c>
      <c r="E18" s="49">
        <f t="shared" si="1"/>
        <v>2578.62</v>
      </c>
    </row>
    <row r="19" spans="1:5" ht="13.5" customHeight="1">
      <c r="A19" s="16" t="s">
        <v>105</v>
      </c>
      <c r="B19" s="190">
        <f>SUM(B20:B21)</f>
        <v>0</v>
      </c>
      <c r="C19" s="190">
        <f>SUM(C20:C21)</f>
        <v>13470.62</v>
      </c>
      <c r="D19" s="26" t="str">
        <f t="shared" si="0"/>
        <v>   </v>
      </c>
      <c r="E19" s="49">
        <f t="shared" si="1"/>
        <v>13470.62</v>
      </c>
    </row>
    <row r="20" spans="1:5" ht="13.5" customHeight="1">
      <c r="A20" s="16" t="s">
        <v>242</v>
      </c>
      <c r="B20" s="25">
        <v>0</v>
      </c>
      <c r="C20" s="25">
        <v>3500</v>
      </c>
      <c r="D20" s="26" t="str">
        <f t="shared" si="0"/>
        <v>   </v>
      </c>
      <c r="E20" s="49"/>
    </row>
    <row r="21" spans="1:5" ht="26.25" customHeight="1">
      <c r="A21" s="16" t="s">
        <v>106</v>
      </c>
      <c r="B21" s="25">
        <v>0</v>
      </c>
      <c r="C21" s="25">
        <v>9970.62</v>
      </c>
      <c r="D21" s="26" t="str">
        <f t="shared" si="0"/>
        <v>   </v>
      </c>
      <c r="E21" s="49">
        <f t="shared" si="1"/>
        <v>9970.62</v>
      </c>
    </row>
    <row r="22" spans="1:5" ht="12.75">
      <c r="A22" s="16" t="s">
        <v>44</v>
      </c>
      <c r="B22" s="190">
        <f>B23</f>
        <v>69900</v>
      </c>
      <c r="C22" s="190">
        <f>C23</f>
        <v>78818.69</v>
      </c>
      <c r="D22" s="26">
        <f t="shared" si="0"/>
        <v>112.75921316165952</v>
      </c>
      <c r="E22" s="49">
        <f t="shared" si="1"/>
        <v>8918.690000000002</v>
      </c>
    </row>
    <row r="23" spans="1:5" ht="12.75">
      <c r="A23" s="16" t="s">
        <v>68</v>
      </c>
      <c r="B23" s="25">
        <v>69900</v>
      </c>
      <c r="C23" s="25">
        <v>78818.69</v>
      </c>
      <c r="D23" s="26">
        <f t="shared" si="0"/>
        <v>112.75921316165952</v>
      </c>
      <c r="E23" s="49">
        <f t="shared" si="1"/>
        <v>8918.690000000002</v>
      </c>
    </row>
    <row r="24" spans="1:5" ht="16.5" customHeight="1">
      <c r="A24" s="16" t="s">
        <v>43</v>
      </c>
      <c r="B24" s="25">
        <v>0</v>
      </c>
      <c r="C24" s="24">
        <v>0</v>
      </c>
      <c r="D24" s="26" t="str">
        <f t="shared" si="0"/>
        <v>   </v>
      </c>
      <c r="E24" s="49">
        <f t="shared" si="1"/>
        <v>0</v>
      </c>
    </row>
    <row r="25" spans="1:5" ht="18" customHeight="1">
      <c r="A25" s="161" t="s">
        <v>11</v>
      </c>
      <c r="B25" s="213">
        <f>SUM(B7,B9,B11,B15,B18,B19,B22,B24,B14)</f>
        <v>656800</v>
      </c>
      <c r="C25" s="213">
        <f>SUM(C7,C9,C11,C15,C18,C19,C22,C24,C14)</f>
        <v>380032.01</v>
      </c>
      <c r="D25" s="163">
        <f t="shared" si="0"/>
        <v>57.86114646772229</v>
      </c>
      <c r="E25" s="164">
        <f t="shared" si="1"/>
        <v>-276767.99</v>
      </c>
    </row>
    <row r="26" spans="1:5" ht="14.25" customHeight="1">
      <c r="A26" s="17" t="s">
        <v>46</v>
      </c>
      <c r="B26" s="24">
        <v>2497900</v>
      </c>
      <c r="C26" s="24">
        <v>2388850</v>
      </c>
      <c r="D26" s="26">
        <f t="shared" si="0"/>
        <v>95.63433283958526</v>
      </c>
      <c r="E26" s="49">
        <f t="shared" si="1"/>
        <v>-109050</v>
      </c>
    </row>
    <row r="27" spans="1:5" ht="15.75" customHeight="1">
      <c r="A27" s="16" t="s">
        <v>65</v>
      </c>
      <c r="B27" s="25">
        <v>0</v>
      </c>
      <c r="C27" s="27">
        <v>0</v>
      </c>
      <c r="D27" s="26" t="str">
        <f t="shared" si="0"/>
        <v>   </v>
      </c>
      <c r="E27" s="49">
        <f t="shared" si="1"/>
        <v>0</v>
      </c>
    </row>
    <row r="28" spans="1:5" ht="27" customHeight="1">
      <c r="A28" s="197" t="s">
        <v>69</v>
      </c>
      <c r="B28" s="198">
        <v>116400</v>
      </c>
      <c r="C28" s="198">
        <v>116400</v>
      </c>
      <c r="D28" s="199">
        <f t="shared" si="0"/>
        <v>100</v>
      </c>
      <c r="E28" s="200">
        <f t="shared" si="1"/>
        <v>0</v>
      </c>
    </row>
    <row r="29" spans="1:5" ht="27" customHeight="1">
      <c r="A29" s="201" t="s">
        <v>157</v>
      </c>
      <c r="B29" s="198">
        <v>100</v>
      </c>
      <c r="C29" s="198">
        <v>100</v>
      </c>
      <c r="D29" s="199">
        <f t="shared" si="0"/>
        <v>100</v>
      </c>
      <c r="E29" s="200">
        <f t="shared" si="1"/>
        <v>0</v>
      </c>
    </row>
    <row r="30" spans="1:5" ht="26.25" customHeight="1">
      <c r="A30" s="16" t="s">
        <v>135</v>
      </c>
      <c r="B30" s="25">
        <v>279936</v>
      </c>
      <c r="C30" s="27">
        <v>279936</v>
      </c>
      <c r="D30" s="26">
        <f t="shared" si="0"/>
        <v>100</v>
      </c>
      <c r="E30" s="49">
        <f t="shared" si="1"/>
        <v>0</v>
      </c>
    </row>
    <row r="31" spans="1:5" ht="18.75" customHeight="1">
      <c r="A31" s="16" t="s">
        <v>281</v>
      </c>
      <c r="B31" s="25">
        <v>154080</v>
      </c>
      <c r="C31" s="27">
        <v>308160</v>
      </c>
      <c r="D31" s="26">
        <f t="shared" si="0"/>
        <v>200</v>
      </c>
      <c r="E31" s="49">
        <f t="shared" si="1"/>
        <v>154080</v>
      </c>
    </row>
    <row r="32" spans="1:5" ht="24.75" customHeight="1">
      <c r="A32" s="16" t="s">
        <v>183</v>
      </c>
      <c r="B32" s="25">
        <v>419500</v>
      </c>
      <c r="C32" s="27">
        <v>419500</v>
      </c>
      <c r="D32" s="26">
        <f t="shared" si="0"/>
        <v>100</v>
      </c>
      <c r="E32" s="49">
        <f t="shared" si="1"/>
        <v>0</v>
      </c>
    </row>
    <row r="33" spans="1:5" ht="26.25" customHeight="1">
      <c r="A33" s="197" t="s">
        <v>165</v>
      </c>
      <c r="B33" s="198">
        <v>7500</v>
      </c>
      <c r="C33" s="198">
        <v>7500</v>
      </c>
      <c r="D33" s="199">
        <f t="shared" si="0"/>
        <v>100</v>
      </c>
      <c r="E33" s="200">
        <f t="shared" si="1"/>
        <v>0</v>
      </c>
    </row>
    <row r="34" spans="1:5" ht="17.25" customHeight="1">
      <c r="A34" s="16" t="s">
        <v>76</v>
      </c>
      <c r="B34" s="190">
        <f>B35</f>
        <v>252000</v>
      </c>
      <c r="C34" s="190">
        <f>C35</f>
        <v>99111</v>
      </c>
      <c r="D34" s="26">
        <f t="shared" si="0"/>
        <v>39.32976190476191</v>
      </c>
      <c r="E34" s="49">
        <f t="shared" si="1"/>
        <v>-152889</v>
      </c>
    </row>
    <row r="35" spans="1:5" s="7" customFormat="1" ht="14.25" customHeight="1">
      <c r="A35" s="63" t="s">
        <v>194</v>
      </c>
      <c r="B35" s="64">
        <v>252000</v>
      </c>
      <c r="C35" s="25">
        <v>99111</v>
      </c>
      <c r="D35" s="64">
        <f t="shared" si="0"/>
        <v>39.32976190476191</v>
      </c>
      <c r="E35" s="43">
        <f t="shared" si="1"/>
        <v>-152889</v>
      </c>
    </row>
    <row r="36" spans="1:5" ht="42" customHeight="1">
      <c r="A36" s="16" t="s">
        <v>169</v>
      </c>
      <c r="B36" s="25">
        <v>0</v>
      </c>
      <c r="C36" s="25">
        <v>0</v>
      </c>
      <c r="D36" s="26" t="str">
        <f t="shared" si="0"/>
        <v>   </v>
      </c>
      <c r="E36" s="49">
        <f t="shared" si="1"/>
        <v>0</v>
      </c>
    </row>
    <row r="37" spans="1:5" ht="15.75" customHeight="1">
      <c r="A37" s="16" t="s">
        <v>47</v>
      </c>
      <c r="B37" s="25">
        <v>0</v>
      </c>
      <c r="C37" s="27">
        <v>0</v>
      </c>
      <c r="D37" s="26" t="str">
        <f t="shared" si="0"/>
        <v>   </v>
      </c>
      <c r="E37" s="49">
        <f t="shared" si="1"/>
        <v>0</v>
      </c>
    </row>
    <row r="38" spans="1:5" ht="21.75" customHeight="1">
      <c r="A38" s="161" t="s">
        <v>14</v>
      </c>
      <c r="B38" s="165">
        <f>SUM(B25,B26,B27:B34,B36,B37)</f>
        <v>4384216</v>
      </c>
      <c r="C38" s="165">
        <f>SUM(C25,C26,C27:C34,C36,C37)</f>
        <v>3999589.01</v>
      </c>
      <c r="D38" s="163">
        <f t="shared" si="0"/>
        <v>91.22700637924773</v>
      </c>
      <c r="E38" s="164">
        <f t="shared" si="1"/>
        <v>-384626.9900000002</v>
      </c>
    </row>
    <row r="39" spans="1:5" ht="20.25" customHeight="1">
      <c r="A39" s="30" t="s">
        <v>66</v>
      </c>
      <c r="B39" s="24"/>
      <c r="C39" s="25"/>
      <c r="D39" s="26" t="str">
        <f t="shared" si="0"/>
        <v>   </v>
      </c>
      <c r="E39" s="49">
        <f t="shared" si="1"/>
        <v>0</v>
      </c>
    </row>
    <row r="40" spans="1:5" ht="12.75">
      <c r="A40" s="22" t="s">
        <v>15</v>
      </c>
      <c r="B40" s="51"/>
      <c r="C40" s="52"/>
      <c r="D40" s="26" t="str">
        <f t="shared" si="0"/>
        <v>   </v>
      </c>
      <c r="E40" s="49">
        <f t="shared" si="1"/>
        <v>0</v>
      </c>
    </row>
    <row r="41" spans="1:5" ht="12.75">
      <c r="A41" s="16" t="s">
        <v>48</v>
      </c>
      <c r="B41" s="25">
        <v>758300</v>
      </c>
      <c r="C41" s="25">
        <v>618680.07</v>
      </c>
      <c r="D41" s="26">
        <f t="shared" si="0"/>
        <v>81.58777133060792</v>
      </c>
      <c r="E41" s="49">
        <f t="shared" si="1"/>
        <v>-139619.93000000005</v>
      </c>
    </row>
    <row r="42" spans="1:5" ht="13.5" customHeight="1">
      <c r="A42" s="16" t="s">
        <v>49</v>
      </c>
      <c r="B42" s="25">
        <v>757800</v>
      </c>
      <c r="C42" s="25">
        <v>618680.07</v>
      </c>
      <c r="D42" s="26">
        <f t="shared" si="0"/>
        <v>81.64160332541567</v>
      </c>
      <c r="E42" s="49">
        <f t="shared" si="1"/>
        <v>-139119.93000000005</v>
      </c>
    </row>
    <row r="43" spans="1:5" ht="12.75">
      <c r="A43" s="116" t="s">
        <v>234</v>
      </c>
      <c r="B43" s="25">
        <v>476900</v>
      </c>
      <c r="C43" s="28">
        <v>414658.63</v>
      </c>
      <c r="D43" s="26">
        <f t="shared" si="0"/>
        <v>86.94875864961207</v>
      </c>
      <c r="E43" s="49">
        <f t="shared" si="1"/>
        <v>-62241.369999999995</v>
      </c>
    </row>
    <row r="44" spans="1:5" ht="12.75">
      <c r="A44" s="16" t="s">
        <v>195</v>
      </c>
      <c r="B44" s="25">
        <v>100</v>
      </c>
      <c r="C44" s="28">
        <v>100</v>
      </c>
      <c r="D44" s="26">
        <f t="shared" si="0"/>
        <v>100</v>
      </c>
      <c r="E44" s="49">
        <f t="shared" si="1"/>
        <v>0</v>
      </c>
    </row>
    <row r="45" spans="1:5" ht="12.75">
      <c r="A45" s="16" t="s">
        <v>158</v>
      </c>
      <c r="B45" s="25">
        <v>500</v>
      </c>
      <c r="C45" s="27">
        <v>0</v>
      </c>
      <c r="D45" s="26">
        <f t="shared" si="0"/>
        <v>0</v>
      </c>
      <c r="E45" s="49">
        <f t="shared" si="1"/>
        <v>-500</v>
      </c>
    </row>
    <row r="46" spans="1:5" ht="12.75">
      <c r="A46" s="16" t="s">
        <v>67</v>
      </c>
      <c r="B46" s="191">
        <f>SUM(B47)</f>
        <v>116400</v>
      </c>
      <c r="C46" s="191">
        <f>SUM(C47)</f>
        <v>109701.18</v>
      </c>
      <c r="D46" s="26">
        <f t="shared" si="0"/>
        <v>94.24499999999999</v>
      </c>
      <c r="E46" s="49">
        <f t="shared" si="1"/>
        <v>-6698.820000000007</v>
      </c>
    </row>
    <row r="47" spans="1:5" ht="13.5" customHeight="1">
      <c r="A47" s="42" t="s">
        <v>190</v>
      </c>
      <c r="B47" s="25">
        <v>116400</v>
      </c>
      <c r="C47" s="27">
        <v>109701.18</v>
      </c>
      <c r="D47" s="26">
        <f t="shared" si="0"/>
        <v>94.24499999999999</v>
      </c>
      <c r="E47" s="49">
        <f t="shared" si="1"/>
        <v>-6698.820000000007</v>
      </c>
    </row>
    <row r="48" spans="1:5" ht="16.5" customHeight="1">
      <c r="A48" s="16" t="s">
        <v>50</v>
      </c>
      <c r="B48" s="190">
        <f>SUM(B49)</f>
        <v>900</v>
      </c>
      <c r="C48" s="190">
        <f>SUM(C49)</f>
        <v>0</v>
      </c>
      <c r="D48" s="26">
        <f t="shared" si="0"/>
        <v>0</v>
      </c>
      <c r="E48" s="49">
        <f t="shared" si="1"/>
        <v>-900</v>
      </c>
    </row>
    <row r="49" spans="1:5" ht="22.5" customHeight="1">
      <c r="A49" s="47" t="s">
        <v>145</v>
      </c>
      <c r="B49" s="25">
        <v>900</v>
      </c>
      <c r="C49" s="27">
        <v>0</v>
      </c>
      <c r="D49" s="26">
        <f t="shared" si="0"/>
        <v>0</v>
      </c>
      <c r="E49" s="49">
        <f t="shared" si="1"/>
        <v>-900</v>
      </c>
    </row>
    <row r="50" spans="1:5" ht="12.75">
      <c r="A50" s="16" t="s">
        <v>51</v>
      </c>
      <c r="B50" s="190">
        <f>SUM(B51)</f>
        <v>0</v>
      </c>
      <c r="C50" s="190">
        <f>SUM(C51)</f>
        <v>0</v>
      </c>
      <c r="D50" s="26" t="str">
        <f t="shared" si="0"/>
        <v>   </v>
      </c>
      <c r="E50" s="49">
        <f t="shared" si="1"/>
        <v>0</v>
      </c>
    </row>
    <row r="51" spans="1:5" ht="15.75" customHeight="1">
      <c r="A51" s="16" t="s">
        <v>61</v>
      </c>
      <c r="B51" s="190">
        <f>SUM(B52)</f>
        <v>0</v>
      </c>
      <c r="C51" s="190">
        <f>SUM(C52)</f>
        <v>0</v>
      </c>
      <c r="D51" s="26" t="str">
        <f t="shared" si="0"/>
        <v>   </v>
      </c>
      <c r="E51" s="49">
        <f t="shared" si="1"/>
        <v>0</v>
      </c>
    </row>
    <row r="52" spans="1:5" ht="12.75">
      <c r="A52" s="16" t="s">
        <v>74</v>
      </c>
      <c r="B52" s="25">
        <v>0</v>
      </c>
      <c r="C52" s="25">
        <v>0</v>
      </c>
      <c r="D52" s="26" t="str">
        <f t="shared" si="0"/>
        <v>   </v>
      </c>
      <c r="E52" s="49">
        <f t="shared" si="1"/>
        <v>0</v>
      </c>
    </row>
    <row r="53" spans="1:5" ht="15.75" customHeight="1">
      <c r="A53" s="16" t="s">
        <v>16</v>
      </c>
      <c r="B53" s="190">
        <f>SUM(B55,B54)</f>
        <v>1034400</v>
      </c>
      <c r="C53" s="190">
        <f>SUM(C55,C54)</f>
        <v>682874.24</v>
      </c>
      <c r="D53" s="26">
        <f t="shared" si="0"/>
        <v>66.01645784996133</v>
      </c>
      <c r="E53" s="49">
        <f t="shared" si="1"/>
        <v>-351525.76</v>
      </c>
    </row>
    <row r="54" spans="1:5" ht="15.75" customHeight="1">
      <c r="A54" s="16" t="s">
        <v>146</v>
      </c>
      <c r="B54" s="25">
        <v>0</v>
      </c>
      <c r="C54" s="25">
        <v>0</v>
      </c>
      <c r="D54" s="26" t="str">
        <f t="shared" si="0"/>
        <v>   </v>
      </c>
      <c r="E54" s="49">
        <f t="shared" si="1"/>
        <v>0</v>
      </c>
    </row>
    <row r="55" spans="1:5" ht="12.75">
      <c r="A55" s="16" t="s">
        <v>83</v>
      </c>
      <c r="B55" s="25">
        <v>1034400</v>
      </c>
      <c r="C55" s="25">
        <v>682874.24</v>
      </c>
      <c r="D55" s="26">
        <f t="shared" si="0"/>
        <v>66.01645784996133</v>
      </c>
      <c r="E55" s="49">
        <f t="shared" si="1"/>
        <v>-351525.76</v>
      </c>
    </row>
    <row r="56" spans="1:5" ht="12.75">
      <c r="A56" s="16" t="s">
        <v>81</v>
      </c>
      <c r="B56" s="25">
        <v>532400</v>
      </c>
      <c r="C56" s="27">
        <v>405000</v>
      </c>
      <c r="D56" s="26">
        <f t="shared" si="0"/>
        <v>76.07062359128474</v>
      </c>
      <c r="E56" s="49">
        <f t="shared" si="1"/>
        <v>-127400</v>
      </c>
    </row>
    <row r="57" spans="1:5" ht="12.75">
      <c r="A57" s="16" t="s">
        <v>125</v>
      </c>
      <c r="B57" s="25">
        <v>252000</v>
      </c>
      <c r="C57" s="27">
        <v>99111</v>
      </c>
      <c r="D57" s="26">
        <f t="shared" si="0"/>
        <v>39.32976190476191</v>
      </c>
      <c r="E57" s="49">
        <f t="shared" si="1"/>
        <v>-152889</v>
      </c>
    </row>
    <row r="58" spans="1:5" ht="12.75">
      <c r="A58" s="16" t="s">
        <v>126</v>
      </c>
      <c r="B58" s="25">
        <v>200000</v>
      </c>
      <c r="C58" s="27">
        <v>148763.24</v>
      </c>
      <c r="D58" s="26">
        <f t="shared" si="0"/>
        <v>74.38162</v>
      </c>
      <c r="E58" s="49">
        <f t="shared" si="1"/>
        <v>-51236.76000000001</v>
      </c>
    </row>
    <row r="59" spans="1:5" ht="12.75">
      <c r="A59" s="16" t="s">
        <v>140</v>
      </c>
      <c r="B59" s="25">
        <v>0</v>
      </c>
      <c r="C59" s="27">
        <v>0</v>
      </c>
      <c r="D59" s="26" t="str">
        <f t="shared" si="0"/>
        <v>   </v>
      </c>
      <c r="E59" s="49">
        <f t="shared" si="1"/>
        <v>0</v>
      </c>
    </row>
    <row r="60" spans="1:5" ht="12.75">
      <c r="A60" s="16" t="s">
        <v>84</v>
      </c>
      <c r="B60" s="25">
        <v>50000</v>
      </c>
      <c r="C60" s="27">
        <v>30000</v>
      </c>
      <c r="D60" s="26">
        <f t="shared" si="0"/>
        <v>60</v>
      </c>
      <c r="E60" s="49">
        <f t="shared" si="1"/>
        <v>-20000</v>
      </c>
    </row>
    <row r="61" spans="1:5" ht="18" customHeight="1">
      <c r="A61" s="18" t="s">
        <v>24</v>
      </c>
      <c r="B61" s="31">
        <v>2500</v>
      </c>
      <c r="C61" s="31">
        <v>1640</v>
      </c>
      <c r="D61" s="26">
        <f t="shared" si="0"/>
        <v>65.60000000000001</v>
      </c>
      <c r="E61" s="49">
        <f t="shared" si="1"/>
        <v>-860</v>
      </c>
    </row>
    <row r="62" spans="1:5" ht="15" customHeight="1">
      <c r="A62" s="16" t="s">
        <v>54</v>
      </c>
      <c r="B62" s="188">
        <f>B63</f>
        <v>1812200</v>
      </c>
      <c r="C62" s="188">
        <f>C63</f>
        <v>1545567.8</v>
      </c>
      <c r="D62" s="26">
        <f t="shared" si="0"/>
        <v>85.286822646507</v>
      </c>
      <c r="E62" s="49">
        <f t="shared" si="1"/>
        <v>-266632.19999999995</v>
      </c>
    </row>
    <row r="63" spans="1:5" ht="12.75">
      <c r="A63" s="16" t="s">
        <v>55</v>
      </c>
      <c r="B63" s="25">
        <v>1812200</v>
      </c>
      <c r="C63" s="27">
        <v>1545567.8</v>
      </c>
      <c r="D63" s="26">
        <f t="shared" si="0"/>
        <v>85.286822646507</v>
      </c>
      <c r="E63" s="49">
        <f t="shared" si="1"/>
        <v>-266632.19999999995</v>
      </c>
    </row>
    <row r="64" spans="1:5" ht="12.75">
      <c r="A64" s="116" t="s">
        <v>235</v>
      </c>
      <c r="B64" s="25">
        <v>1035950</v>
      </c>
      <c r="C64" s="27">
        <v>897878.36</v>
      </c>
      <c r="D64" s="26">
        <f t="shared" si="0"/>
        <v>86.67197837733481</v>
      </c>
      <c r="E64" s="49">
        <f t="shared" si="1"/>
        <v>-138071.64</v>
      </c>
    </row>
    <row r="65" spans="1:5" ht="12.75">
      <c r="A65" s="16" t="s">
        <v>191</v>
      </c>
      <c r="B65" s="25">
        <v>7500</v>
      </c>
      <c r="C65" s="27">
        <v>7500</v>
      </c>
      <c r="D65" s="26">
        <f t="shared" si="0"/>
        <v>100</v>
      </c>
      <c r="E65" s="49">
        <f t="shared" si="1"/>
        <v>0</v>
      </c>
    </row>
    <row r="66" spans="1:5" ht="12.75">
      <c r="A66" s="16" t="s">
        <v>239</v>
      </c>
      <c r="B66" s="190">
        <f>SUM(B67,)</f>
        <v>0</v>
      </c>
      <c r="C66" s="190">
        <f>SUM(C67,)</f>
        <v>0</v>
      </c>
      <c r="D66" s="26" t="str">
        <f t="shared" si="0"/>
        <v>   </v>
      </c>
      <c r="E66" s="49">
        <f t="shared" si="1"/>
        <v>0</v>
      </c>
    </row>
    <row r="67" spans="1:5" ht="12.75">
      <c r="A67" s="16" t="s">
        <v>56</v>
      </c>
      <c r="B67" s="25">
        <v>0</v>
      </c>
      <c r="C67" s="28">
        <v>0</v>
      </c>
      <c r="D67" s="26" t="str">
        <f t="shared" si="0"/>
        <v>   </v>
      </c>
      <c r="E67" s="49">
        <f t="shared" si="1"/>
        <v>0</v>
      </c>
    </row>
    <row r="68" spans="1:5" ht="12.75">
      <c r="A68" s="16" t="s">
        <v>18</v>
      </c>
      <c r="B68" s="190">
        <f>B69</f>
        <v>923416</v>
      </c>
      <c r="C68" s="190">
        <f>C69</f>
        <v>860516</v>
      </c>
      <c r="D68" s="26">
        <f t="shared" si="0"/>
        <v>93.18833548476526</v>
      </c>
      <c r="E68" s="49">
        <f t="shared" si="1"/>
        <v>-62900</v>
      </c>
    </row>
    <row r="69" spans="1:5" ht="14.25" customHeight="1">
      <c r="A69" s="16" t="s">
        <v>246</v>
      </c>
      <c r="B69" s="190">
        <f>SUM(B79,B70)</f>
        <v>923416</v>
      </c>
      <c r="C69" s="190">
        <f>SUM(C79,C70)</f>
        <v>860516</v>
      </c>
      <c r="D69" s="26">
        <f t="shared" si="0"/>
        <v>93.18833548476526</v>
      </c>
      <c r="E69" s="49">
        <f t="shared" si="1"/>
        <v>-62900</v>
      </c>
    </row>
    <row r="70" spans="1:5" ht="18" customHeight="1">
      <c r="A70" s="117" t="s">
        <v>274</v>
      </c>
      <c r="B70" s="195">
        <f>SUM(B71,B75)</f>
        <v>489400</v>
      </c>
      <c r="C70" s="195">
        <f>SUM(C71,C75)</f>
        <v>426500</v>
      </c>
      <c r="D70" s="26">
        <f t="shared" si="0"/>
        <v>87.14752758479771</v>
      </c>
      <c r="E70" s="49">
        <f t="shared" si="1"/>
        <v>-62900</v>
      </c>
    </row>
    <row r="71" spans="1:5" ht="17.25" customHeight="1">
      <c r="A71" s="16" t="s">
        <v>251</v>
      </c>
      <c r="B71" s="190">
        <f>SUM(B72:B74)</f>
        <v>426500</v>
      </c>
      <c r="C71" s="190">
        <f>SUM(C72:C74)</f>
        <v>426500</v>
      </c>
      <c r="D71" s="26">
        <f aca="true" t="shared" si="2" ref="D71:D84">IF(B71=0,"   ",C71/B71*100)</f>
        <v>100</v>
      </c>
      <c r="E71" s="49">
        <f t="shared" si="1"/>
        <v>0</v>
      </c>
    </row>
    <row r="72" spans="1:5" ht="17.25" customHeight="1">
      <c r="A72" s="47" t="s">
        <v>259</v>
      </c>
      <c r="B72" s="25">
        <v>356600</v>
      </c>
      <c r="C72" s="27">
        <v>356600</v>
      </c>
      <c r="D72" s="26">
        <f t="shared" si="2"/>
        <v>100</v>
      </c>
      <c r="E72" s="49">
        <f t="shared" si="1"/>
        <v>0</v>
      </c>
    </row>
    <row r="73" spans="1:5" ht="17.25" customHeight="1">
      <c r="A73" s="47" t="s">
        <v>260</v>
      </c>
      <c r="B73" s="25">
        <v>0</v>
      </c>
      <c r="C73" s="27"/>
      <c r="D73" s="26" t="str">
        <f t="shared" si="2"/>
        <v>   </v>
      </c>
      <c r="E73" s="49">
        <f t="shared" si="1"/>
        <v>0</v>
      </c>
    </row>
    <row r="74" spans="1:5" ht="17.25" customHeight="1">
      <c r="A74" s="47" t="s">
        <v>261</v>
      </c>
      <c r="B74" s="25">
        <v>69900</v>
      </c>
      <c r="C74" s="27">
        <v>69900</v>
      </c>
      <c r="D74" s="26">
        <f t="shared" si="2"/>
        <v>100</v>
      </c>
      <c r="E74" s="49">
        <f t="shared" si="1"/>
        <v>0</v>
      </c>
    </row>
    <row r="75" spans="1:5" ht="26.25" customHeight="1">
      <c r="A75" s="16" t="s">
        <v>250</v>
      </c>
      <c r="B75" s="190">
        <f>SUM(B76:B78)</f>
        <v>62900</v>
      </c>
      <c r="C75" s="190">
        <f>SUM(C76:C78)</f>
        <v>0</v>
      </c>
      <c r="D75" s="26">
        <f t="shared" si="2"/>
        <v>0</v>
      </c>
      <c r="E75" s="49">
        <f t="shared" si="1"/>
        <v>-62900</v>
      </c>
    </row>
    <row r="76" spans="1:5" ht="13.5" customHeight="1">
      <c r="A76" s="47" t="s">
        <v>259</v>
      </c>
      <c r="B76" s="25">
        <v>0</v>
      </c>
      <c r="C76" s="27"/>
      <c r="D76" s="26" t="str">
        <f t="shared" si="2"/>
        <v>   </v>
      </c>
      <c r="E76" s="49">
        <f t="shared" si="1"/>
        <v>0</v>
      </c>
    </row>
    <row r="77" spans="1:5" ht="13.5" customHeight="1">
      <c r="A77" s="47" t="s">
        <v>260</v>
      </c>
      <c r="B77" s="25">
        <v>62900</v>
      </c>
      <c r="C77" s="27">
        <v>0</v>
      </c>
      <c r="D77" s="26">
        <f t="shared" si="2"/>
        <v>0</v>
      </c>
      <c r="E77" s="49">
        <f t="shared" si="1"/>
        <v>-62900</v>
      </c>
    </row>
    <row r="78" spans="1:5" ht="13.5" customHeight="1">
      <c r="A78" s="47" t="s">
        <v>261</v>
      </c>
      <c r="B78" s="25"/>
      <c r="C78" s="27"/>
      <c r="D78" s="26" t="str">
        <f t="shared" si="2"/>
        <v>   </v>
      </c>
      <c r="E78" s="49">
        <f t="shared" si="1"/>
        <v>0</v>
      </c>
    </row>
    <row r="79" spans="1:5" ht="17.25" customHeight="1">
      <c r="A79" s="117" t="s">
        <v>252</v>
      </c>
      <c r="B79" s="195">
        <f>SUM(B80:B82)</f>
        <v>434016</v>
      </c>
      <c r="C79" s="195">
        <f>SUM(C80:C82)</f>
        <v>434016</v>
      </c>
      <c r="D79" s="26">
        <f t="shared" si="2"/>
        <v>100</v>
      </c>
      <c r="E79" s="49">
        <f t="shared" si="1"/>
        <v>0</v>
      </c>
    </row>
    <row r="80" spans="1:5" ht="12" customHeight="1">
      <c r="A80" s="47" t="s">
        <v>259</v>
      </c>
      <c r="B80" s="118">
        <v>154080</v>
      </c>
      <c r="C80" s="119">
        <v>154080</v>
      </c>
      <c r="D80" s="26">
        <f t="shared" si="2"/>
        <v>100</v>
      </c>
      <c r="E80" s="49">
        <f t="shared" si="1"/>
        <v>0</v>
      </c>
    </row>
    <row r="81" spans="1:5" ht="11.25" customHeight="1">
      <c r="A81" s="47" t="s">
        <v>260</v>
      </c>
      <c r="B81" s="118">
        <v>279936</v>
      </c>
      <c r="C81" s="119">
        <v>279936</v>
      </c>
      <c r="D81" s="26">
        <f t="shared" si="2"/>
        <v>100</v>
      </c>
      <c r="E81" s="49">
        <f t="shared" si="1"/>
        <v>0</v>
      </c>
    </row>
    <row r="82" spans="1:5" ht="11.25" customHeight="1">
      <c r="A82" s="47" t="s">
        <v>261</v>
      </c>
      <c r="B82" s="118">
        <v>0</v>
      </c>
      <c r="C82" s="119"/>
      <c r="D82" s="26" t="str">
        <f t="shared" si="2"/>
        <v>   </v>
      </c>
      <c r="E82" s="49">
        <f t="shared" si="1"/>
        <v>0</v>
      </c>
    </row>
    <row r="83" spans="1:5" ht="18" customHeight="1">
      <c r="A83" s="161" t="s">
        <v>19</v>
      </c>
      <c r="B83" s="165">
        <f>SUM(B41,B46,B48,B50,B53,B61,B62,B66,B68,)</f>
        <v>4648116</v>
      </c>
      <c r="C83" s="165">
        <f>SUM(C41,C46,C48,C50,C53,C61,C62,C66,C68,)</f>
        <v>3818979.29</v>
      </c>
      <c r="D83" s="163">
        <f t="shared" si="2"/>
        <v>82.16187569329165</v>
      </c>
      <c r="E83" s="164">
        <f t="shared" si="1"/>
        <v>-829136.71</v>
      </c>
    </row>
    <row r="84" spans="1:5" ht="16.5" customHeight="1" thickBot="1">
      <c r="A84" s="98" t="s">
        <v>237</v>
      </c>
      <c r="B84" s="209">
        <f>B43+B64</f>
        <v>1512850</v>
      </c>
      <c r="C84" s="209">
        <f>C43+C64</f>
        <v>1312536.99</v>
      </c>
      <c r="D84" s="99">
        <f t="shared" si="2"/>
        <v>86.75922860825594</v>
      </c>
      <c r="E84" s="100">
        <f t="shared" si="1"/>
        <v>-200313.01</v>
      </c>
    </row>
    <row r="85" spans="1:5" s="76" customFormat="1" ht="23.25" customHeight="1">
      <c r="A85" s="110" t="s">
        <v>271</v>
      </c>
      <c r="B85" s="110"/>
      <c r="C85" s="254"/>
      <c r="D85" s="254"/>
      <c r="E85" s="254"/>
    </row>
    <row r="86" spans="1:5" s="76" customFormat="1" ht="12" customHeight="1">
      <c r="A86" s="110" t="s">
        <v>270</v>
      </c>
      <c r="B86" s="110"/>
      <c r="C86" s="111" t="s">
        <v>272</v>
      </c>
      <c r="D86" s="112"/>
      <c r="E86" s="113"/>
    </row>
    <row r="87" spans="1:5" ht="12.75">
      <c r="A87" s="7"/>
      <c r="B87" s="7"/>
      <c r="C87" s="6"/>
      <c r="D87" s="7"/>
      <c r="E87" s="2"/>
    </row>
    <row r="88" spans="1:5" ht="12.75">
      <c r="A88" s="7"/>
      <c r="B88" s="7"/>
      <c r="C88" s="6"/>
      <c r="D88" s="7"/>
      <c r="E88" s="2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</sheetData>
  <mergeCells count="2">
    <mergeCell ref="A1:E1"/>
    <mergeCell ref="C85:E85"/>
  </mergeCells>
  <printOptions/>
  <pageMargins left="0.75" right="0.75" top="0.48" bottom="0.46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B1">
      <selection activeCell="B76" sqref="B76"/>
    </sheetView>
  </sheetViews>
  <sheetFormatPr defaultColWidth="9.00390625" defaultRowHeight="12.75"/>
  <cols>
    <col min="1" max="1" width="89.25390625" style="0" customWidth="1"/>
    <col min="2" max="2" width="18.625" style="0" customWidth="1"/>
    <col min="3" max="3" width="19.25390625" style="0" customWidth="1"/>
    <col min="4" max="4" width="18.25390625" style="0" customWidth="1"/>
    <col min="5" max="5" width="19.125" style="0" customWidth="1"/>
  </cols>
  <sheetData>
    <row r="1" spans="1:5" ht="18">
      <c r="A1" s="256" t="s">
        <v>298</v>
      </c>
      <c r="B1" s="256"/>
      <c r="C1" s="256"/>
      <c r="D1" s="256"/>
      <c r="E1" s="25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3">
      <c r="A4" s="35" t="s">
        <v>1</v>
      </c>
      <c r="B4" s="19" t="s">
        <v>215</v>
      </c>
      <c r="C4" s="32" t="s">
        <v>299</v>
      </c>
      <c r="D4" s="19" t="s">
        <v>223</v>
      </c>
      <c r="E4" s="19" t="s">
        <v>224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88">
        <f>SUM(B8)</f>
        <v>84400</v>
      </c>
      <c r="C7" s="188">
        <f>C8</f>
        <v>74953.92</v>
      </c>
      <c r="D7" s="26">
        <f aca="true" t="shared" si="0" ref="D7:D72">IF(B7=0,"   ",C7/B7*100)</f>
        <v>88.80796208530806</v>
      </c>
      <c r="E7" s="49">
        <f aca="true" t="shared" si="1" ref="E7:E77">C7-B7</f>
        <v>-9446.080000000002</v>
      </c>
    </row>
    <row r="8" spans="1:5" ht="12.75">
      <c r="A8" s="16" t="s">
        <v>57</v>
      </c>
      <c r="B8" s="25">
        <v>84400</v>
      </c>
      <c r="C8" s="27">
        <v>74953.92</v>
      </c>
      <c r="D8" s="26">
        <f t="shared" si="0"/>
        <v>88.80796208530806</v>
      </c>
      <c r="E8" s="49">
        <f t="shared" si="1"/>
        <v>-9446.080000000002</v>
      </c>
    </row>
    <row r="9" spans="1:5" ht="13.5" customHeight="1">
      <c r="A9" s="16" t="s">
        <v>7</v>
      </c>
      <c r="B9" s="190">
        <f>SUM(B10:B10)</f>
        <v>71100</v>
      </c>
      <c r="C9" s="190">
        <f>SUM(C10:C10)</f>
        <v>59132.27</v>
      </c>
      <c r="D9" s="26">
        <f t="shared" si="0"/>
        <v>83.16774964838257</v>
      </c>
      <c r="E9" s="49">
        <f t="shared" si="1"/>
        <v>-11967.730000000003</v>
      </c>
    </row>
    <row r="10" spans="1:5" ht="13.5" customHeight="1">
      <c r="A10" s="16" t="s">
        <v>38</v>
      </c>
      <c r="B10" s="25">
        <v>71100</v>
      </c>
      <c r="C10" s="27">
        <v>59132.27</v>
      </c>
      <c r="D10" s="26">
        <f t="shared" si="0"/>
        <v>83.16774964838257</v>
      </c>
      <c r="E10" s="49">
        <f t="shared" si="1"/>
        <v>-11967.730000000003</v>
      </c>
    </row>
    <row r="11" spans="1:5" ht="12.75">
      <c r="A11" s="16" t="s">
        <v>9</v>
      </c>
      <c r="B11" s="190">
        <f>SUM(B12:B13)</f>
        <v>115600</v>
      </c>
      <c r="C11" s="190">
        <f>SUM(C12:C13)</f>
        <v>99226.11</v>
      </c>
      <c r="D11" s="26">
        <f t="shared" si="0"/>
        <v>85.83573529411764</v>
      </c>
      <c r="E11" s="49">
        <f t="shared" si="1"/>
        <v>-16373.89</v>
      </c>
    </row>
    <row r="12" spans="1:5" ht="13.5" customHeight="1">
      <c r="A12" s="16" t="s">
        <v>39</v>
      </c>
      <c r="B12" s="25">
        <v>55400</v>
      </c>
      <c r="C12" s="27">
        <v>12397.6</v>
      </c>
      <c r="D12" s="26">
        <f t="shared" si="0"/>
        <v>22.378339350180507</v>
      </c>
      <c r="E12" s="49">
        <f t="shared" si="1"/>
        <v>-43002.4</v>
      </c>
    </row>
    <row r="13" spans="1:5" ht="12.75">
      <c r="A13" s="16" t="s">
        <v>10</v>
      </c>
      <c r="B13" s="25">
        <v>60200</v>
      </c>
      <c r="C13" s="27">
        <v>86828.51</v>
      </c>
      <c r="D13" s="26">
        <f t="shared" si="0"/>
        <v>144.23340531561462</v>
      </c>
      <c r="E13" s="49">
        <f t="shared" si="1"/>
        <v>26628.509999999995</v>
      </c>
    </row>
    <row r="14" spans="1:5" ht="25.5">
      <c r="A14" s="16" t="s">
        <v>142</v>
      </c>
      <c r="B14" s="25">
        <v>0</v>
      </c>
      <c r="C14" s="27">
        <v>22.89</v>
      </c>
      <c r="D14" s="26" t="str">
        <f t="shared" si="0"/>
        <v>   </v>
      </c>
      <c r="E14" s="49">
        <f t="shared" si="1"/>
        <v>22.89</v>
      </c>
    </row>
    <row r="15" spans="1:5" ht="26.25" customHeight="1">
      <c r="A15" s="16" t="s">
        <v>40</v>
      </c>
      <c r="B15" s="190">
        <v>29900</v>
      </c>
      <c r="C15" s="188">
        <f>SUM(C16:C17)</f>
        <v>40005.35</v>
      </c>
      <c r="D15" s="26">
        <f t="shared" si="0"/>
        <v>133.79715719063546</v>
      </c>
      <c r="E15" s="49">
        <f t="shared" si="1"/>
        <v>10105.349999999999</v>
      </c>
    </row>
    <row r="16" spans="1:5" ht="12.75">
      <c r="A16" s="16" t="s">
        <v>41</v>
      </c>
      <c r="B16" s="25">
        <v>29900</v>
      </c>
      <c r="C16" s="27">
        <v>36610.79</v>
      </c>
      <c r="D16" s="26">
        <f t="shared" si="0"/>
        <v>122.44411371237459</v>
      </c>
      <c r="E16" s="49">
        <f t="shared" si="1"/>
        <v>6710.790000000001</v>
      </c>
    </row>
    <row r="17" spans="1:5" ht="25.5" customHeight="1">
      <c r="A17" s="16" t="s">
        <v>42</v>
      </c>
      <c r="B17" s="25">
        <v>0</v>
      </c>
      <c r="C17" s="27">
        <v>3394.56</v>
      </c>
      <c r="D17" s="26" t="str">
        <f t="shared" si="0"/>
        <v>   </v>
      </c>
      <c r="E17" s="49">
        <f t="shared" si="1"/>
        <v>3394.56</v>
      </c>
    </row>
    <row r="18" spans="1:5" ht="18.75" customHeight="1">
      <c r="A18" s="42" t="s">
        <v>147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8.75" customHeight="1">
      <c r="A19" s="16" t="s">
        <v>102</v>
      </c>
      <c r="B19" s="190">
        <f>SUM(B20)</f>
        <v>14000</v>
      </c>
      <c r="C19" s="190">
        <f>SUM(C20)</f>
        <v>3144.7</v>
      </c>
      <c r="D19" s="26">
        <f t="shared" si="0"/>
        <v>22.462142857142855</v>
      </c>
      <c r="E19" s="49">
        <f t="shared" si="1"/>
        <v>-10855.3</v>
      </c>
    </row>
    <row r="20" spans="1:5" ht="26.25" customHeight="1">
      <c r="A20" s="16" t="s">
        <v>103</v>
      </c>
      <c r="B20" s="25">
        <v>14000</v>
      </c>
      <c r="C20" s="27">
        <v>3144.7</v>
      </c>
      <c r="D20" s="26">
        <f t="shared" si="0"/>
        <v>22.462142857142855</v>
      </c>
      <c r="E20" s="49">
        <f t="shared" si="1"/>
        <v>-10855.3</v>
      </c>
    </row>
    <row r="21" spans="1:5" ht="17.25" customHeight="1">
      <c r="A21" s="16" t="s">
        <v>44</v>
      </c>
      <c r="B21" s="188">
        <f>B22</f>
        <v>0</v>
      </c>
      <c r="C21" s="188">
        <f>C22</f>
        <v>18106.79</v>
      </c>
      <c r="D21" s="26" t="str">
        <f t="shared" si="0"/>
        <v>   </v>
      </c>
      <c r="E21" s="49">
        <f t="shared" si="1"/>
        <v>18106.79</v>
      </c>
    </row>
    <row r="22" spans="1:5" ht="15.75" customHeight="1">
      <c r="A22" s="16" t="s">
        <v>196</v>
      </c>
      <c r="B22" s="25">
        <v>0</v>
      </c>
      <c r="C22" s="27">
        <v>18106.79</v>
      </c>
      <c r="D22" s="26" t="str">
        <f t="shared" si="0"/>
        <v>   </v>
      </c>
      <c r="E22" s="49">
        <f t="shared" si="1"/>
        <v>18106.79</v>
      </c>
    </row>
    <row r="23" spans="1:5" ht="1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8" customHeight="1">
      <c r="A24" s="161" t="s">
        <v>11</v>
      </c>
      <c r="B24" s="162">
        <f>SUM(B7,B9,B11,B14,B15,B18,B19,B22,B23,)</f>
        <v>315000</v>
      </c>
      <c r="C24" s="162">
        <f>SUM(C7,C9,C11,C14,C15,C18,C19,C22,C23,)</f>
        <v>294592.02999999997</v>
      </c>
      <c r="D24" s="163">
        <f t="shared" si="0"/>
        <v>93.52127936507935</v>
      </c>
      <c r="E24" s="164">
        <f t="shared" si="1"/>
        <v>-20407.97000000003</v>
      </c>
    </row>
    <row r="25" spans="1:5" ht="16.5" customHeight="1">
      <c r="A25" s="17" t="s">
        <v>46</v>
      </c>
      <c r="B25" s="24">
        <v>1134700</v>
      </c>
      <c r="C25" s="24">
        <v>1085050</v>
      </c>
      <c r="D25" s="26">
        <f t="shared" si="0"/>
        <v>95.6243941129814</v>
      </c>
      <c r="E25" s="49">
        <f t="shared" si="1"/>
        <v>-49650</v>
      </c>
    </row>
    <row r="26" spans="1:5" ht="13.5" customHeight="1">
      <c r="A26" s="16" t="s">
        <v>65</v>
      </c>
      <c r="B26" s="25">
        <v>250000</v>
      </c>
      <c r="C26" s="27">
        <v>250000</v>
      </c>
      <c r="D26" s="26">
        <f t="shared" si="0"/>
        <v>100</v>
      </c>
      <c r="E26" s="49">
        <f t="shared" si="1"/>
        <v>0</v>
      </c>
    </row>
    <row r="27" spans="1:5" ht="39" customHeight="1">
      <c r="A27" s="197" t="s">
        <v>69</v>
      </c>
      <c r="B27" s="198">
        <v>46600</v>
      </c>
      <c r="C27" s="202">
        <v>46600</v>
      </c>
      <c r="D27" s="199">
        <f t="shared" si="0"/>
        <v>100</v>
      </c>
      <c r="E27" s="200">
        <f t="shared" si="1"/>
        <v>0</v>
      </c>
    </row>
    <row r="28" spans="1:5" ht="26.25" customHeight="1">
      <c r="A28" s="201" t="s">
        <v>157</v>
      </c>
      <c r="B28" s="198">
        <v>100</v>
      </c>
      <c r="C28" s="198">
        <v>100</v>
      </c>
      <c r="D28" s="199">
        <f t="shared" si="0"/>
        <v>100</v>
      </c>
      <c r="E28" s="200">
        <f t="shared" si="1"/>
        <v>0</v>
      </c>
    </row>
    <row r="29" spans="1:5" ht="27.75" customHeight="1">
      <c r="A29" s="16" t="s">
        <v>136</v>
      </c>
      <c r="B29" s="25">
        <v>0</v>
      </c>
      <c r="C29" s="27">
        <v>0</v>
      </c>
      <c r="D29" s="26" t="str">
        <f t="shared" si="0"/>
        <v>   </v>
      </c>
      <c r="E29" s="49">
        <f t="shared" si="1"/>
        <v>0</v>
      </c>
    </row>
    <row r="30" spans="1:5" ht="33.75" customHeight="1">
      <c r="A30" s="197" t="s">
        <v>165</v>
      </c>
      <c r="B30" s="198">
        <v>7500</v>
      </c>
      <c r="C30" s="198">
        <v>7500</v>
      </c>
      <c r="D30" s="199">
        <f t="shared" si="0"/>
        <v>100</v>
      </c>
      <c r="E30" s="200">
        <f t="shared" si="1"/>
        <v>0</v>
      </c>
    </row>
    <row r="31" spans="1:5" ht="16.5" customHeight="1">
      <c r="A31" s="16" t="s">
        <v>107</v>
      </c>
      <c r="B31" s="190">
        <f>B32</f>
        <v>241000</v>
      </c>
      <c r="C31" s="190">
        <f>C32</f>
        <v>182950</v>
      </c>
      <c r="D31" s="26">
        <f t="shared" si="0"/>
        <v>75.91286307053942</v>
      </c>
      <c r="E31" s="49">
        <f t="shared" si="1"/>
        <v>-58050</v>
      </c>
    </row>
    <row r="32" spans="1:5" ht="16.5" customHeight="1">
      <c r="A32" s="16" t="s">
        <v>194</v>
      </c>
      <c r="B32" s="25">
        <v>241000</v>
      </c>
      <c r="C32" s="27">
        <v>182950</v>
      </c>
      <c r="D32" s="26">
        <f t="shared" si="0"/>
        <v>75.91286307053942</v>
      </c>
      <c r="E32" s="49">
        <f t="shared" si="1"/>
        <v>-58050</v>
      </c>
    </row>
    <row r="33" spans="1:5" ht="54.75" customHeight="1">
      <c r="A33" s="16" t="s">
        <v>243</v>
      </c>
      <c r="B33" s="25">
        <v>742500</v>
      </c>
      <c r="C33" s="27">
        <v>742500</v>
      </c>
      <c r="D33" s="26">
        <f t="shared" si="0"/>
        <v>100</v>
      </c>
      <c r="E33" s="49">
        <f t="shared" si="1"/>
        <v>0</v>
      </c>
    </row>
    <row r="34" spans="1:5" ht="42.75" customHeight="1">
      <c r="A34" s="16" t="s">
        <v>169</v>
      </c>
      <c r="B34" s="25">
        <v>0</v>
      </c>
      <c r="C34" s="25">
        <v>0</v>
      </c>
      <c r="D34" s="26" t="str">
        <f t="shared" si="0"/>
        <v>   </v>
      </c>
      <c r="E34" s="49">
        <f t="shared" si="1"/>
        <v>0</v>
      </c>
    </row>
    <row r="35" spans="1:5" ht="17.25" customHeight="1">
      <c r="A35" s="16" t="s">
        <v>47</v>
      </c>
      <c r="B35" s="25">
        <v>0</v>
      </c>
      <c r="C35" s="27">
        <v>0</v>
      </c>
      <c r="D35" s="26" t="str">
        <f t="shared" si="0"/>
        <v>   </v>
      </c>
      <c r="E35" s="49">
        <f t="shared" si="1"/>
        <v>0</v>
      </c>
    </row>
    <row r="36" spans="1:5" ht="21" customHeight="1">
      <c r="A36" s="161" t="s">
        <v>14</v>
      </c>
      <c r="B36" s="165">
        <f>SUM(B24,B25,B26:B30,B31,B33,B34,B35,)</f>
        <v>2737400</v>
      </c>
      <c r="C36" s="165">
        <f>SUM(C24,C25,C26:C30,C31,C33,C34,C35,)</f>
        <v>2609292.0300000003</v>
      </c>
      <c r="D36" s="163">
        <f t="shared" si="0"/>
        <v>95.32008584788485</v>
      </c>
      <c r="E36" s="164">
        <f t="shared" si="1"/>
        <v>-128107.96999999974</v>
      </c>
    </row>
    <row r="37" spans="1:5" ht="12.75">
      <c r="A37" s="22" t="s">
        <v>15</v>
      </c>
      <c r="B37" s="51"/>
      <c r="C37" s="52"/>
      <c r="D37" s="26" t="str">
        <f t="shared" si="0"/>
        <v>   </v>
      </c>
      <c r="E37" s="49">
        <f t="shared" si="1"/>
        <v>0</v>
      </c>
    </row>
    <row r="38" spans="1:5" ht="12.75">
      <c r="A38" s="16" t="s">
        <v>48</v>
      </c>
      <c r="B38" s="25">
        <v>756800</v>
      </c>
      <c r="C38" s="25">
        <v>592776.41</v>
      </c>
      <c r="D38" s="26">
        <f t="shared" si="0"/>
        <v>78.32669265327696</v>
      </c>
      <c r="E38" s="49">
        <f t="shared" si="1"/>
        <v>-164023.58999999997</v>
      </c>
    </row>
    <row r="39" spans="1:5" ht="13.5" customHeight="1">
      <c r="A39" s="16" t="s">
        <v>49</v>
      </c>
      <c r="B39" s="25">
        <v>756800</v>
      </c>
      <c r="C39" s="25">
        <v>592776.41</v>
      </c>
      <c r="D39" s="26">
        <f t="shared" si="0"/>
        <v>78.32669265327696</v>
      </c>
      <c r="E39" s="49">
        <f t="shared" si="1"/>
        <v>-164023.58999999997</v>
      </c>
    </row>
    <row r="40" spans="1:5" ht="12.75">
      <c r="A40" s="116" t="s">
        <v>235</v>
      </c>
      <c r="B40" s="25">
        <v>476900</v>
      </c>
      <c r="C40" s="28">
        <v>392747.3</v>
      </c>
      <c r="D40" s="26">
        <f t="shared" si="0"/>
        <v>82.35422520444537</v>
      </c>
      <c r="E40" s="49">
        <f t="shared" si="1"/>
        <v>-84152.70000000001</v>
      </c>
    </row>
    <row r="41" spans="1:5" ht="12.75">
      <c r="A41" s="16" t="s">
        <v>195</v>
      </c>
      <c r="B41" s="25">
        <v>100</v>
      </c>
      <c r="C41" s="28">
        <v>100</v>
      </c>
      <c r="D41" s="26">
        <f t="shared" si="0"/>
        <v>100</v>
      </c>
      <c r="E41" s="49">
        <f t="shared" si="1"/>
        <v>0</v>
      </c>
    </row>
    <row r="42" spans="1:5" ht="12.75">
      <c r="A42" s="16" t="s">
        <v>158</v>
      </c>
      <c r="B42" s="25">
        <v>0</v>
      </c>
      <c r="C42" s="27">
        <v>0</v>
      </c>
      <c r="D42" s="26" t="str">
        <f t="shared" si="0"/>
        <v>   </v>
      </c>
      <c r="E42" s="49">
        <f t="shared" si="1"/>
        <v>0</v>
      </c>
    </row>
    <row r="43" spans="1:5" ht="12.75">
      <c r="A43" s="16" t="s">
        <v>67</v>
      </c>
      <c r="B43" s="191">
        <f>SUM(B44)</f>
        <v>46600</v>
      </c>
      <c r="C43" s="191">
        <f>SUM(C44)</f>
        <v>39474.12</v>
      </c>
      <c r="D43" s="26">
        <f t="shared" si="0"/>
        <v>84.70841201716739</v>
      </c>
      <c r="E43" s="49">
        <f t="shared" si="1"/>
        <v>-7125.879999999997</v>
      </c>
    </row>
    <row r="44" spans="1:5" ht="24" customHeight="1">
      <c r="A44" s="42" t="s">
        <v>190</v>
      </c>
      <c r="B44" s="25">
        <v>46600</v>
      </c>
      <c r="C44" s="27">
        <v>39474.12</v>
      </c>
      <c r="D44" s="26">
        <f t="shared" si="0"/>
        <v>84.70841201716739</v>
      </c>
      <c r="E44" s="49">
        <f t="shared" si="1"/>
        <v>-7125.879999999997</v>
      </c>
    </row>
    <row r="45" spans="1:5" ht="17.25" customHeight="1">
      <c r="A45" s="16" t="s">
        <v>50</v>
      </c>
      <c r="B45" s="190">
        <f>SUM(B46)</f>
        <v>400</v>
      </c>
      <c r="C45" s="191">
        <f>SUM(C46)</f>
        <v>400</v>
      </c>
      <c r="D45" s="26">
        <f t="shared" si="0"/>
        <v>100</v>
      </c>
      <c r="E45" s="49">
        <f t="shared" si="1"/>
        <v>0</v>
      </c>
    </row>
    <row r="46" spans="1:5" ht="27.75" customHeight="1">
      <c r="A46" s="47" t="s">
        <v>145</v>
      </c>
      <c r="B46" s="25">
        <v>400</v>
      </c>
      <c r="C46" s="27">
        <v>400</v>
      </c>
      <c r="D46" s="26">
        <f t="shared" si="0"/>
        <v>100</v>
      </c>
      <c r="E46" s="49">
        <f t="shared" si="1"/>
        <v>0</v>
      </c>
    </row>
    <row r="47" spans="1:5" ht="12.75">
      <c r="A47" s="16" t="s">
        <v>51</v>
      </c>
      <c r="B47" s="190">
        <f>SUM(B48:B48)</f>
        <v>0</v>
      </c>
      <c r="C47" s="190">
        <f>SUM(C48:C48)</f>
        <v>0</v>
      </c>
      <c r="D47" s="26" t="str">
        <f t="shared" si="0"/>
        <v>   </v>
      </c>
      <c r="E47" s="49">
        <f t="shared" si="1"/>
        <v>0</v>
      </c>
    </row>
    <row r="48" spans="1:5" ht="12.75">
      <c r="A48" s="16" t="s">
        <v>61</v>
      </c>
      <c r="B48" s="190">
        <f>SUM(B49)</f>
        <v>0</v>
      </c>
      <c r="C48" s="190">
        <f>SUM(C49)</f>
        <v>0</v>
      </c>
      <c r="D48" s="26" t="str">
        <f t="shared" si="0"/>
        <v>   </v>
      </c>
      <c r="E48" s="49">
        <f t="shared" si="1"/>
        <v>0</v>
      </c>
    </row>
    <row r="49" spans="1:5" ht="12.75">
      <c r="A49" s="16" t="s">
        <v>74</v>
      </c>
      <c r="B49" s="25">
        <v>0</v>
      </c>
      <c r="C49" s="25">
        <v>0</v>
      </c>
      <c r="D49" s="26" t="str">
        <f t="shared" si="0"/>
        <v>   </v>
      </c>
      <c r="E49" s="49">
        <f t="shared" si="1"/>
        <v>0</v>
      </c>
    </row>
    <row r="50" spans="1:5" ht="16.5" customHeight="1">
      <c r="A50" s="16" t="s">
        <v>16</v>
      </c>
      <c r="B50" s="190">
        <f>B51+B52+B54</f>
        <v>462760</v>
      </c>
      <c r="C50" s="190">
        <f>C51+C52+C54</f>
        <v>352900</v>
      </c>
      <c r="D50" s="26">
        <f t="shared" si="0"/>
        <v>76.25983231048492</v>
      </c>
      <c r="E50" s="49">
        <f t="shared" si="1"/>
        <v>-109860</v>
      </c>
    </row>
    <row r="51" spans="1:5" ht="12.75">
      <c r="A51" s="16" t="s">
        <v>17</v>
      </c>
      <c r="B51" s="25">
        <v>0</v>
      </c>
      <c r="C51" s="25">
        <v>0</v>
      </c>
      <c r="D51" s="26" t="str">
        <f t="shared" si="0"/>
        <v>   </v>
      </c>
      <c r="E51" s="49">
        <f t="shared" si="1"/>
        <v>0</v>
      </c>
    </row>
    <row r="52" spans="1:5" ht="12.75">
      <c r="A52" s="16" t="s">
        <v>282</v>
      </c>
      <c r="B52" s="25">
        <v>133000</v>
      </c>
      <c r="C52" s="25">
        <v>133000</v>
      </c>
      <c r="D52" s="26"/>
      <c r="E52" s="49"/>
    </row>
    <row r="53" spans="1:5" ht="12.75">
      <c r="A53" s="16" t="s">
        <v>288</v>
      </c>
      <c r="B53" s="25">
        <v>133000</v>
      </c>
      <c r="C53" s="25">
        <v>133000</v>
      </c>
      <c r="D53" s="26"/>
      <c r="E53" s="49"/>
    </row>
    <row r="54" spans="1:5" ht="12.75">
      <c r="A54" s="16" t="s">
        <v>88</v>
      </c>
      <c r="B54" s="25">
        <v>329760</v>
      </c>
      <c r="C54" s="25">
        <v>219900</v>
      </c>
      <c r="D54" s="26">
        <f t="shared" si="0"/>
        <v>66.6848617176128</v>
      </c>
      <c r="E54" s="49">
        <f t="shared" si="1"/>
        <v>-109860</v>
      </c>
    </row>
    <row r="55" spans="1:5" ht="12.75">
      <c r="A55" s="16" t="s">
        <v>87</v>
      </c>
      <c r="B55" s="25">
        <v>150960</v>
      </c>
      <c r="C55" s="27">
        <v>120000</v>
      </c>
      <c r="D55" s="26">
        <f t="shared" si="0"/>
        <v>79.4912559618442</v>
      </c>
      <c r="E55" s="49">
        <f t="shared" si="1"/>
        <v>-30960</v>
      </c>
    </row>
    <row r="56" spans="1:5" ht="12.75">
      <c r="A56" s="16" t="s">
        <v>127</v>
      </c>
      <c r="B56" s="25">
        <v>108000</v>
      </c>
      <c r="C56" s="27">
        <v>49950</v>
      </c>
      <c r="D56" s="26">
        <f t="shared" si="0"/>
        <v>46.25</v>
      </c>
      <c r="E56" s="49">
        <f t="shared" si="1"/>
        <v>-58050</v>
      </c>
    </row>
    <row r="57" spans="1:5" ht="12.75">
      <c r="A57" s="16" t="s">
        <v>128</v>
      </c>
      <c r="B57" s="25">
        <v>60800</v>
      </c>
      <c r="C57" s="27">
        <v>49950</v>
      </c>
      <c r="D57" s="26">
        <f t="shared" si="0"/>
        <v>82.1546052631579</v>
      </c>
      <c r="E57" s="49">
        <f t="shared" si="1"/>
        <v>-10850</v>
      </c>
    </row>
    <row r="58" spans="1:5" ht="12.75">
      <c r="A58" s="47" t="s">
        <v>300</v>
      </c>
      <c r="B58" s="25">
        <v>10000</v>
      </c>
      <c r="C58" s="25">
        <v>0</v>
      </c>
      <c r="D58" s="26">
        <f t="shared" si="0"/>
        <v>0</v>
      </c>
      <c r="E58" s="49">
        <f t="shared" si="1"/>
        <v>-10000</v>
      </c>
    </row>
    <row r="59" spans="1:5" ht="12.75">
      <c r="A59" s="47" t="s">
        <v>170</v>
      </c>
      <c r="B59" s="25">
        <v>0</v>
      </c>
      <c r="C59" s="27">
        <v>0</v>
      </c>
      <c r="D59" s="26" t="str">
        <f t="shared" si="0"/>
        <v>   </v>
      </c>
      <c r="E59" s="49">
        <f t="shared" si="1"/>
        <v>0</v>
      </c>
    </row>
    <row r="60" spans="1:5" ht="12.75">
      <c r="A60" s="47" t="s">
        <v>210</v>
      </c>
      <c r="B60" s="25">
        <v>0</v>
      </c>
      <c r="C60" s="27">
        <v>0</v>
      </c>
      <c r="D60" s="26" t="str">
        <f t="shared" si="0"/>
        <v>   </v>
      </c>
      <c r="E60" s="49">
        <f t="shared" si="1"/>
        <v>0</v>
      </c>
    </row>
    <row r="61" spans="1:5" ht="18.75" customHeight="1">
      <c r="A61" s="18" t="s">
        <v>24</v>
      </c>
      <c r="B61" s="31">
        <v>3000</v>
      </c>
      <c r="C61" s="31">
        <v>2050</v>
      </c>
      <c r="D61" s="26">
        <f t="shared" si="0"/>
        <v>68.33333333333333</v>
      </c>
      <c r="E61" s="49">
        <f t="shared" si="1"/>
        <v>-950</v>
      </c>
    </row>
    <row r="62" spans="1:5" ht="17.25" customHeight="1">
      <c r="A62" s="16" t="s">
        <v>54</v>
      </c>
      <c r="B62" s="188">
        <f>B63</f>
        <v>728140</v>
      </c>
      <c r="C62" s="188">
        <f>C63</f>
        <v>610379.77</v>
      </c>
      <c r="D62" s="26">
        <f t="shared" si="0"/>
        <v>83.82725437415883</v>
      </c>
      <c r="E62" s="49">
        <f t="shared" si="1"/>
        <v>-117760.22999999998</v>
      </c>
    </row>
    <row r="63" spans="1:5" ht="12.75">
      <c r="A63" s="16" t="s">
        <v>55</v>
      </c>
      <c r="B63" s="25">
        <v>728140</v>
      </c>
      <c r="C63" s="27">
        <v>610379.77</v>
      </c>
      <c r="D63" s="26">
        <f t="shared" si="0"/>
        <v>83.82725437415883</v>
      </c>
      <c r="E63" s="49">
        <f t="shared" si="1"/>
        <v>-117760.22999999998</v>
      </c>
    </row>
    <row r="64" spans="1:5" ht="12.75">
      <c r="A64" s="116" t="s">
        <v>235</v>
      </c>
      <c r="B64" s="25">
        <v>411840</v>
      </c>
      <c r="C64" s="27">
        <v>349304.15</v>
      </c>
      <c r="D64" s="26">
        <f t="shared" si="0"/>
        <v>84.81549873737374</v>
      </c>
      <c r="E64" s="49">
        <f t="shared" si="1"/>
        <v>-62535.84999999998</v>
      </c>
    </row>
    <row r="65" spans="1:5" ht="12.75">
      <c r="A65" s="16" t="s">
        <v>191</v>
      </c>
      <c r="B65" s="25">
        <v>7500</v>
      </c>
      <c r="C65" s="27">
        <v>7500</v>
      </c>
      <c r="D65" s="26">
        <f t="shared" si="0"/>
        <v>100</v>
      </c>
      <c r="E65" s="49">
        <f t="shared" si="1"/>
        <v>0</v>
      </c>
    </row>
    <row r="66" spans="1:5" ht="12.75">
      <c r="A66" s="16" t="s">
        <v>239</v>
      </c>
      <c r="B66" s="190">
        <f>SUM(B67,)</f>
        <v>15000</v>
      </c>
      <c r="C66" s="190">
        <f>SUM(C67,)</f>
        <v>11000</v>
      </c>
      <c r="D66" s="26">
        <f t="shared" si="0"/>
        <v>73.33333333333333</v>
      </c>
      <c r="E66" s="49">
        <f t="shared" si="1"/>
        <v>-4000</v>
      </c>
    </row>
    <row r="67" spans="1:5" ht="12.75">
      <c r="A67" s="16" t="s">
        <v>56</v>
      </c>
      <c r="B67" s="25">
        <v>15000</v>
      </c>
      <c r="C67" s="28">
        <v>11000</v>
      </c>
      <c r="D67" s="26">
        <f t="shared" si="0"/>
        <v>73.33333333333333</v>
      </c>
      <c r="E67" s="49">
        <f t="shared" si="1"/>
        <v>-4000</v>
      </c>
    </row>
    <row r="68" spans="1:5" ht="18.75" customHeight="1">
      <c r="A68" s="16" t="s">
        <v>18</v>
      </c>
      <c r="B68" s="190">
        <f>B69</f>
        <v>758700</v>
      </c>
      <c r="C68" s="190">
        <f>C69</f>
        <v>238950</v>
      </c>
      <c r="D68" s="26">
        <f t="shared" si="0"/>
        <v>31.494661921708182</v>
      </c>
      <c r="E68" s="49">
        <f t="shared" si="1"/>
        <v>-519750</v>
      </c>
    </row>
    <row r="69" spans="1:5" ht="18.75" customHeight="1">
      <c r="A69" s="16" t="s">
        <v>248</v>
      </c>
      <c r="B69" s="190">
        <f>SUM(B70,B75)</f>
        <v>758700</v>
      </c>
      <c r="C69" s="190">
        <f>SUM(C70,C75)</f>
        <v>238950</v>
      </c>
      <c r="D69" s="26">
        <f t="shared" si="0"/>
        <v>31.494661921708182</v>
      </c>
      <c r="E69" s="49">
        <f t="shared" si="1"/>
        <v>-519750</v>
      </c>
    </row>
    <row r="70" spans="1:5" ht="18.75" customHeight="1">
      <c r="A70" s="117" t="s">
        <v>274</v>
      </c>
      <c r="B70" s="195">
        <f>SUM(B71)</f>
        <v>16200</v>
      </c>
      <c r="C70" s="195">
        <f>SUM(C71)</f>
        <v>16200</v>
      </c>
      <c r="D70" s="26">
        <f t="shared" si="0"/>
        <v>100</v>
      </c>
      <c r="E70" s="49">
        <f t="shared" si="1"/>
        <v>0</v>
      </c>
    </row>
    <row r="71" spans="1:5" ht="27" customHeight="1">
      <c r="A71" s="16" t="s">
        <v>253</v>
      </c>
      <c r="B71" s="190">
        <f>SUM(B72:B74)</f>
        <v>16200</v>
      </c>
      <c r="C71" s="190">
        <f>SUM(C72:C74)</f>
        <v>16200</v>
      </c>
      <c r="D71" s="26">
        <f t="shared" si="0"/>
        <v>100</v>
      </c>
      <c r="E71" s="49">
        <f t="shared" si="1"/>
        <v>0</v>
      </c>
    </row>
    <row r="72" spans="1:5" ht="15" customHeight="1">
      <c r="A72" s="47" t="s">
        <v>259</v>
      </c>
      <c r="B72" s="25">
        <v>0</v>
      </c>
      <c r="C72" s="25"/>
      <c r="D72" s="26" t="str">
        <f t="shared" si="0"/>
        <v>   </v>
      </c>
      <c r="E72" s="49">
        <f t="shared" si="1"/>
        <v>0</v>
      </c>
    </row>
    <row r="73" spans="1:5" ht="13.5" customHeight="1">
      <c r="A73" s="47" t="s">
        <v>260</v>
      </c>
      <c r="B73" s="25">
        <v>0</v>
      </c>
      <c r="C73" s="25"/>
      <c r="D73" s="26" t="str">
        <f>IF(B73=0,"   ",C73/B73*100)</f>
        <v>   </v>
      </c>
      <c r="E73" s="49">
        <f t="shared" si="1"/>
        <v>0</v>
      </c>
    </row>
    <row r="74" spans="1:5" ht="12.75" customHeight="1">
      <c r="A74" s="47" t="s">
        <v>261</v>
      </c>
      <c r="B74" s="25">
        <v>16200</v>
      </c>
      <c r="C74" s="25">
        <v>16200</v>
      </c>
      <c r="D74" s="26">
        <f>IF(B74=0,"   ",C74/B74*100)</f>
        <v>100</v>
      </c>
      <c r="E74" s="49">
        <f t="shared" si="1"/>
        <v>0</v>
      </c>
    </row>
    <row r="75" spans="1:5" ht="42.75" customHeight="1">
      <c r="A75" s="117" t="s">
        <v>254</v>
      </c>
      <c r="B75" s="118">
        <v>742500</v>
      </c>
      <c r="C75" s="118">
        <v>222750</v>
      </c>
      <c r="D75" s="26">
        <f>IF(B75=0,"   ",C75/B75*100)</f>
        <v>30</v>
      </c>
      <c r="E75" s="49">
        <f t="shared" si="1"/>
        <v>-519750</v>
      </c>
    </row>
    <row r="76" spans="1:5" ht="21" customHeight="1">
      <c r="A76" s="161" t="s">
        <v>19</v>
      </c>
      <c r="B76" s="165">
        <f>SUM(B38,B43,B45,B47,B50,B61,B62,B66,B68,)</f>
        <v>2771400</v>
      </c>
      <c r="C76" s="165">
        <f>SUM(C38,C43,C45,C47,C50,C61,C62,C66,C68,)</f>
        <v>1847930.3</v>
      </c>
      <c r="D76" s="163">
        <f>IF(B76=0,"   ",C76/B76*100)</f>
        <v>66.67858483077144</v>
      </c>
      <c r="E76" s="164">
        <f t="shared" si="1"/>
        <v>-923469.7</v>
      </c>
    </row>
    <row r="77" spans="1:5" ht="18.75" customHeight="1" thickBot="1">
      <c r="A77" s="98" t="s">
        <v>237</v>
      </c>
      <c r="B77" s="209">
        <f>B40+B64</f>
        <v>888740</v>
      </c>
      <c r="C77" s="209">
        <f>C40+C64</f>
        <v>742051.45</v>
      </c>
      <c r="D77" s="99">
        <f>IF(B77=0,"   ",C77/B77*100)</f>
        <v>83.49477349956118</v>
      </c>
      <c r="E77" s="100">
        <f t="shared" si="1"/>
        <v>-146688.55000000005</v>
      </c>
    </row>
    <row r="78" spans="1:5" s="76" customFormat="1" ht="23.25" customHeight="1">
      <c r="A78" s="110" t="s">
        <v>271</v>
      </c>
      <c r="B78" s="110"/>
      <c r="C78" s="254"/>
      <c r="D78" s="254"/>
      <c r="E78" s="254"/>
    </row>
    <row r="79" spans="1:5" s="76" customFormat="1" ht="12" customHeight="1">
      <c r="A79" s="110" t="s">
        <v>270</v>
      </c>
      <c r="B79" s="110"/>
      <c r="C79" s="111" t="s">
        <v>272</v>
      </c>
      <c r="D79" s="112"/>
      <c r="E79" s="113"/>
    </row>
    <row r="80" spans="1:5" ht="12.75">
      <c r="A80" s="7"/>
      <c r="B80" s="7"/>
      <c r="C80" s="6"/>
      <c r="D80" s="7"/>
      <c r="E80" s="2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</sheetData>
  <mergeCells count="2">
    <mergeCell ref="A1:E1"/>
    <mergeCell ref="C78:E78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1">
      <selection activeCell="C94" sqref="C94"/>
    </sheetView>
  </sheetViews>
  <sheetFormatPr defaultColWidth="9.00390625" defaultRowHeight="12.75"/>
  <cols>
    <col min="1" max="1" width="77.375" style="0" customWidth="1"/>
    <col min="2" max="2" width="18.375" style="0" customWidth="1"/>
    <col min="3" max="3" width="20.25390625" style="0" customWidth="1"/>
    <col min="4" max="4" width="18.375" style="0" customWidth="1"/>
    <col min="5" max="5" width="20.125" style="0" customWidth="1"/>
  </cols>
  <sheetData>
    <row r="1" spans="1:5" ht="18">
      <c r="A1" s="256" t="s">
        <v>301</v>
      </c>
      <c r="B1" s="256"/>
      <c r="C1" s="256"/>
      <c r="D1" s="256"/>
      <c r="E1" s="25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5" t="s">
        <v>1</v>
      </c>
      <c r="B4" s="19" t="s">
        <v>215</v>
      </c>
      <c r="C4" s="32" t="s">
        <v>292</v>
      </c>
      <c r="D4" s="19" t="s">
        <v>225</v>
      </c>
      <c r="E4" s="101" t="s">
        <v>226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88">
        <f>SUM(B8)</f>
        <v>5265700</v>
      </c>
      <c r="C7" s="188">
        <f>SUM(C8)</f>
        <v>4914438.71</v>
      </c>
      <c r="D7" s="26">
        <f aca="true" t="shared" si="0" ref="D7:D72">IF(B7=0,"   ",C7/B7*100)</f>
        <v>93.32925745864748</v>
      </c>
      <c r="E7" s="49">
        <f aca="true" t="shared" si="1" ref="E7:E95">C7-B7</f>
        <v>-351261.29000000004</v>
      </c>
    </row>
    <row r="8" spans="1:5" ht="12.75">
      <c r="A8" s="16" t="s">
        <v>57</v>
      </c>
      <c r="B8" s="25">
        <v>5265700</v>
      </c>
      <c r="C8" s="27">
        <v>4914438.71</v>
      </c>
      <c r="D8" s="26">
        <f t="shared" si="0"/>
        <v>93.32925745864748</v>
      </c>
      <c r="E8" s="49">
        <f t="shared" si="1"/>
        <v>-351261.29000000004</v>
      </c>
    </row>
    <row r="9" spans="1:5" ht="12.75">
      <c r="A9" s="16" t="s">
        <v>7</v>
      </c>
      <c r="B9" s="190">
        <f>SUM(B10:B10)</f>
        <v>0</v>
      </c>
      <c r="C9" s="188">
        <f>SUM(C10)</f>
        <v>3316.16</v>
      </c>
      <c r="D9" s="26" t="str">
        <f t="shared" si="0"/>
        <v>   </v>
      </c>
      <c r="E9" s="49">
        <f t="shared" si="1"/>
        <v>3316.16</v>
      </c>
    </row>
    <row r="10" spans="1:5" ht="12.75">
      <c r="A10" s="16" t="s">
        <v>38</v>
      </c>
      <c r="B10" s="25">
        <v>0</v>
      </c>
      <c r="C10" s="27">
        <v>3316.16</v>
      </c>
      <c r="D10" s="26" t="str">
        <f t="shared" si="0"/>
        <v>   </v>
      </c>
      <c r="E10" s="49">
        <f t="shared" si="1"/>
        <v>3316.16</v>
      </c>
    </row>
    <row r="11" spans="1:5" ht="12.75">
      <c r="A11" s="16" t="s">
        <v>9</v>
      </c>
      <c r="B11" s="190">
        <f>SUM(B12:B13)</f>
        <v>2808600</v>
      </c>
      <c r="C11" s="190">
        <f>SUM(C12:C13)</f>
        <v>2147575.29</v>
      </c>
      <c r="D11" s="26">
        <f t="shared" si="0"/>
        <v>76.46426297799616</v>
      </c>
      <c r="E11" s="49">
        <f t="shared" si="1"/>
        <v>-661024.71</v>
      </c>
    </row>
    <row r="12" spans="1:5" ht="12.75">
      <c r="A12" s="16" t="s">
        <v>39</v>
      </c>
      <c r="B12" s="25">
        <v>400000</v>
      </c>
      <c r="C12" s="27">
        <v>141938.82</v>
      </c>
      <c r="D12" s="26">
        <f t="shared" si="0"/>
        <v>35.484705</v>
      </c>
      <c r="E12" s="49">
        <f t="shared" si="1"/>
        <v>-258061.18</v>
      </c>
    </row>
    <row r="13" spans="1:5" ht="12.75">
      <c r="A13" s="16" t="s">
        <v>10</v>
      </c>
      <c r="B13" s="25">
        <v>2408600</v>
      </c>
      <c r="C13" s="27">
        <v>2005636.47</v>
      </c>
      <c r="D13" s="26">
        <f t="shared" si="0"/>
        <v>83.26980279000249</v>
      </c>
      <c r="E13" s="49">
        <f t="shared" si="1"/>
        <v>-402963.53</v>
      </c>
    </row>
    <row r="14" spans="1:5" ht="25.5">
      <c r="A14" s="16" t="s">
        <v>143</v>
      </c>
      <c r="B14" s="25">
        <v>0</v>
      </c>
      <c r="C14" s="27">
        <v>6438.08</v>
      </c>
      <c r="D14" s="26" t="str">
        <f t="shared" si="0"/>
        <v>   </v>
      </c>
      <c r="E14" s="49">
        <f t="shared" si="1"/>
        <v>6438.08</v>
      </c>
    </row>
    <row r="15" spans="1:5" ht="27" customHeight="1">
      <c r="A15" s="16" t="s">
        <v>40</v>
      </c>
      <c r="B15" s="190">
        <f>SUM(B16:B17)</f>
        <v>1010000</v>
      </c>
      <c r="C15" s="190">
        <f>SUM(C16:C17)</f>
        <v>707792.3300000001</v>
      </c>
      <c r="D15" s="26">
        <f t="shared" si="0"/>
        <v>70.07844851485149</v>
      </c>
      <c r="E15" s="49">
        <f t="shared" si="1"/>
        <v>-302207.6699999999</v>
      </c>
    </row>
    <row r="16" spans="1:5" ht="12.75">
      <c r="A16" s="117" t="s">
        <v>41</v>
      </c>
      <c r="B16" s="25">
        <v>560000</v>
      </c>
      <c r="C16" s="27">
        <v>410173.71</v>
      </c>
      <c r="D16" s="26">
        <f t="shared" si="0"/>
        <v>73.24530535714287</v>
      </c>
      <c r="E16" s="49">
        <f t="shared" si="1"/>
        <v>-149826.28999999998</v>
      </c>
    </row>
    <row r="17" spans="1:5" ht="24" customHeight="1">
      <c r="A17" s="16" t="s">
        <v>42</v>
      </c>
      <c r="B17" s="25">
        <v>450000</v>
      </c>
      <c r="C17" s="27">
        <v>297618.62</v>
      </c>
      <c r="D17" s="26">
        <f t="shared" si="0"/>
        <v>66.13747111111111</v>
      </c>
      <c r="E17" s="49">
        <f t="shared" si="1"/>
        <v>-152381.38</v>
      </c>
    </row>
    <row r="18" spans="1:5" ht="15.75" customHeight="1">
      <c r="A18" s="16" t="s">
        <v>102</v>
      </c>
      <c r="B18" s="190">
        <v>0</v>
      </c>
      <c r="C18" s="190">
        <f>SUM(C19)</f>
        <v>50913.48</v>
      </c>
      <c r="D18" s="26" t="str">
        <f t="shared" si="0"/>
        <v>   </v>
      </c>
      <c r="E18" s="49">
        <f t="shared" si="1"/>
        <v>50913.48</v>
      </c>
    </row>
    <row r="19" spans="1:5" ht="25.5" customHeight="1">
      <c r="A19" s="16" t="s">
        <v>103</v>
      </c>
      <c r="B19" s="25">
        <v>0</v>
      </c>
      <c r="C19" s="27">
        <v>50913.48</v>
      </c>
      <c r="D19" s="26" t="str">
        <f t="shared" si="0"/>
        <v>   </v>
      </c>
      <c r="E19" s="49">
        <f t="shared" si="1"/>
        <v>50913.48</v>
      </c>
    </row>
    <row r="20" spans="1:5" ht="30" customHeight="1">
      <c r="A20" s="16" t="s">
        <v>113</v>
      </c>
      <c r="B20" s="190">
        <f>B21</f>
        <v>0</v>
      </c>
      <c r="C20" s="190">
        <f>C21</f>
        <v>0</v>
      </c>
      <c r="D20" s="26" t="str">
        <f t="shared" si="0"/>
        <v>   </v>
      </c>
      <c r="E20" s="49">
        <f t="shared" si="1"/>
        <v>0</v>
      </c>
    </row>
    <row r="21" spans="1:5" ht="30" customHeight="1">
      <c r="A21" s="16" t="s">
        <v>114</v>
      </c>
      <c r="B21" s="25">
        <v>0</v>
      </c>
      <c r="C21" s="27">
        <v>0</v>
      </c>
      <c r="D21" s="26" t="str">
        <f t="shared" si="0"/>
        <v>   </v>
      </c>
      <c r="E21" s="49">
        <f t="shared" si="1"/>
        <v>0</v>
      </c>
    </row>
    <row r="22" spans="1:5" ht="12.75">
      <c r="A22" s="16" t="s">
        <v>44</v>
      </c>
      <c r="B22" s="190">
        <f>B23+B24</f>
        <v>0</v>
      </c>
      <c r="C22" s="190">
        <f>C23+C24</f>
        <v>9513.869999999999</v>
      </c>
      <c r="D22" s="26" t="str">
        <f t="shared" si="0"/>
        <v>   </v>
      </c>
      <c r="E22" s="49">
        <f t="shared" si="1"/>
        <v>9513.869999999999</v>
      </c>
    </row>
    <row r="23" spans="1:5" ht="13.5" customHeight="1">
      <c r="A23" s="16" t="s">
        <v>59</v>
      </c>
      <c r="B23" s="25">
        <v>0</v>
      </c>
      <c r="C23" s="25">
        <v>-4179.44</v>
      </c>
      <c r="D23" s="26" t="str">
        <f t="shared" si="0"/>
        <v>   </v>
      </c>
      <c r="E23" s="49">
        <f t="shared" si="1"/>
        <v>-4179.44</v>
      </c>
    </row>
    <row r="24" spans="1:5" ht="15.75" customHeight="1">
      <c r="A24" s="16" t="s">
        <v>196</v>
      </c>
      <c r="B24" s="25">
        <v>0</v>
      </c>
      <c r="C24" s="27">
        <v>13693.31</v>
      </c>
      <c r="D24" s="26" t="str">
        <f t="shared" si="0"/>
        <v>   </v>
      </c>
      <c r="E24" s="49">
        <f t="shared" si="1"/>
        <v>13693.31</v>
      </c>
    </row>
    <row r="25" spans="1:5" ht="13.5" customHeight="1">
      <c r="A25" s="16" t="s">
        <v>43</v>
      </c>
      <c r="B25" s="25">
        <v>0</v>
      </c>
      <c r="C25" s="25">
        <v>16966.54</v>
      </c>
      <c r="D25" s="26" t="str">
        <f t="shared" si="0"/>
        <v>   </v>
      </c>
      <c r="E25" s="49">
        <f t="shared" si="1"/>
        <v>16966.54</v>
      </c>
    </row>
    <row r="26" spans="1:5" ht="15" customHeight="1">
      <c r="A26" s="161" t="s">
        <v>11</v>
      </c>
      <c r="B26" s="162">
        <f>SUM(B7,B9,B11,B15,B18,B20,B22,)</f>
        <v>9084300</v>
      </c>
      <c r="C26" s="162">
        <f>SUM(C7,C9,C11,C14,C15,C18,C20,C22,C25,)</f>
        <v>7856954.460000001</v>
      </c>
      <c r="D26" s="163">
        <f t="shared" si="0"/>
        <v>86.48937683696049</v>
      </c>
      <c r="E26" s="164">
        <f t="shared" si="1"/>
        <v>-1227345.539999999</v>
      </c>
    </row>
    <row r="27" spans="1:5" ht="15" customHeight="1">
      <c r="A27" s="17" t="s">
        <v>46</v>
      </c>
      <c r="B27" s="24">
        <v>6005100</v>
      </c>
      <c r="C27" s="24">
        <v>5750437</v>
      </c>
      <c r="D27" s="26">
        <f t="shared" si="0"/>
        <v>95.75922132853741</v>
      </c>
      <c r="E27" s="49">
        <f t="shared" si="1"/>
        <v>-254663</v>
      </c>
    </row>
    <row r="28" spans="1:5" ht="26.25" customHeight="1">
      <c r="A28" s="16" t="s">
        <v>65</v>
      </c>
      <c r="B28" s="25">
        <v>0</v>
      </c>
      <c r="C28" s="27">
        <v>0</v>
      </c>
      <c r="D28" s="26" t="str">
        <f t="shared" si="0"/>
        <v>   </v>
      </c>
      <c r="E28" s="49">
        <f t="shared" si="1"/>
        <v>0</v>
      </c>
    </row>
    <row r="29" spans="1:5" ht="39" customHeight="1">
      <c r="A29" s="197" t="s">
        <v>69</v>
      </c>
      <c r="B29" s="198">
        <v>233000</v>
      </c>
      <c r="C29" s="202">
        <v>233000</v>
      </c>
      <c r="D29" s="199">
        <f t="shared" si="0"/>
        <v>100</v>
      </c>
      <c r="E29" s="200">
        <f t="shared" si="1"/>
        <v>0</v>
      </c>
    </row>
    <row r="30" spans="1:5" ht="53.25" customHeight="1">
      <c r="A30" s="16" t="s">
        <v>245</v>
      </c>
      <c r="B30" s="25">
        <v>2969900</v>
      </c>
      <c r="C30" s="25">
        <v>2969900</v>
      </c>
      <c r="D30" s="26">
        <f t="shared" si="0"/>
        <v>100</v>
      </c>
      <c r="E30" s="49">
        <f t="shared" si="1"/>
        <v>0</v>
      </c>
    </row>
    <row r="31" spans="1:5" ht="25.5" customHeight="1">
      <c r="A31" s="16" t="s">
        <v>70</v>
      </c>
      <c r="B31" s="25">
        <v>800</v>
      </c>
      <c r="C31" s="25">
        <v>300</v>
      </c>
      <c r="D31" s="26">
        <f t="shared" si="0"/>
        <v>37.5</v>
      </c>
      <c r="E31" s="49">
        <f t="shared" si="1"/>
        <v>-500</v>
      </c>
    </row>
    <row r="32" spans="1:5" ht="27.75" customHeight="1">
      <c r="A32" s="16" t="s">
        <v>150</v>
      </c>
      <c r="B32" s="190">
        <f>SUM(B33,B36)</f>
        <v>1207500</v>
      </c>
      <c r="C32" s="190">
        <f>SUM(C33,C36)</f>
        <v>1007500</v>
      </c>
      <c r="D32" s="26">
        <f t="shared" si="0"/>
        <v>83.4368530020704</v>
      </c>
      <c r="E32" s="49">
        <f t="shared" si="1"/>
        <v>-200000</v>
      </c>
    </row>
    <row r="33" spans="1:5" ht="42" customHeight="1">
      <c r="A33" s="16" t="s">
        <v>236</v>
      </c>
      <c r="B33" s="25">
        <v>1200000</v>
      </c>
      <c r="C33" s="27">
        <v>1000000</v>
      </c>
      <c r="D33" s="26"/>
      <c r="E33" s="49"/>
    </row>
    <row r="34" spans="1:5" ht="30" customHeight="1">
      <c r="A34" s="16" t="s">
        <v>78</v>
      </c>
      <c r="B34" s="25">
        <v>2447822</v>
      </c>
      <c r="C34" s="27">
        <v>1888392</v>
      </c>
      <c r="D34" s="26">
        <f t="shared" si="0"/>
        <v>77.14580553651369</v>
      </c>
      <c r="E34" s="49">
        <f t="shared" si="1"/>
        <v>-559430</v>
      </c>
    </row>
    <row r="35" spans="1:5" ht="30" customHeight="1">
      <c r="A35" s="16" t="s">
        <v>283</v>
      </c>
      <c r="B35" s="25">
        <v>1403262</v>
      </c>
      <c r="C35" s="27">
        <v>1040040</v>
      </c>
      <c r="D35" s="26"/>
      <c r="E35" s="49"/>
    </row>
    <row r="36" spans="1:5" ht="39" customHeight="1">
      <c r="A36" s="197" t="s">
        <v>165</v>
      </c>
      <c r="B36" s="198">
        <v>7500</v>
      </c>
      <c r="C36" s="198">
        <v>7500</v>
      </c>
      <c r="D36" s="199">
        <f t="shared" si="0"/>
        <v>100</v>
      </c>
      <c r="E36" s="200">
        <f t="shared" si="1"/>
        <v>0</v>
      </c>
    </row>
    <row r="37" spans="1:5" ht="18.75" customHeight="1">
      <c r="A37" s="16" t="s">
        <v>76</v>
      </c>
      <c r="B37" s="25">
        <v>600000</v>
      </c>
      <c r="C37" s="27">
        <v>149721</v>
      </c>
      <c r="D37" s="26">
        <f t="shared" si="0"/>
        <v>24.953500000000002</v>
      </c>
      <c r="E37" s="49">
        <f t="shared" si="1"/>
        <v>-450279</v>
      </c>
    </row>
    <row r="38" spans="1:5" ht="25.5" customHeight="1">
      <c r="A38" s="16" t="s">
        <v>47</v>
      </c>
      <c r="B38" s="25">
        <v>0</v>
      </c>
      <c r="C38" s="27">
        <v>0</v>
      </c>
      <c r="D38" s="26" t="str">
        <f t="shared" si="0"/>
        <v>   </v>
      </c>
      <c r="E38" s="49">
        <f t="shared" si="1"/>
        <v>0</v>
      </c>
    </row>
    <row r="39" spans="1:5" ht="24" customHeight="1">
      <c r="A39" s="161" t="s">
        <v>14</v>
      </c>
      <c r="B39" s="165">
        <f>B26+B27+B32+B30+B34+B35+B29+B31+B37</f>
        <v>23951684</v>
      </c>
      <c r="C39" s="165">
        <f>C26+C27+C29+C31+C32+C30+C34+C35+C37</f>
        <v>20896244.46</v>
      </c>
      <c r="D39" s="163">
        <f t="shared" si="0"/>
        <v>87.24332059491098</v>
      </c>
      <c r="E39" s="164">
        <f t="shared" si="1"/>
        <v>-3055439.539999999</v>
      </c>
    </row>
    <row r="40" spans="1:5" ht="16.5" customHeight="1">
      <c r="A40" s="30" t="s">
        <v>66</v>
      </c>
      <c r="B40" s="24"/>
      <c r="C40" s="25"/>
      <c r="D40" s="26" t="str">
        <f t="shared" si="0"/>
        <v>   </v>
      </c>
      <c r="E40" s="49"/>
    </row>
    <row r="41" spans="1:5" ht="12.75">
      <c r="A41" s="22" t="s">
        <v>15</v>
      </c>
      <c r="B41" s="51"/>
      <c r="C41" s="52"/>
      <c r="D41" s="26" t="str">
        <f t="shared" si="0"/>
        <v>   </v>
      </c>
      <c r="E41" s="49"/>
    </row>
    <row r="42" spans="1:5" ht="12.75">
      <c r="A42" s="16" t="s">
        <v>48</v>
      </c>
      <c r="B42" s="25">
        <v>1998070</v>
      </c>
      <c r="C42" s="25">
        <v>1641602.73</v>
      </c>
      <c r="D42" s="26">
        <f t="shared" si="0"/>
        <v>82.15942034062871</v>
      </c>
      <c r="E42" s="49">
        <f t="shared" si="1"/>
        <v>-356467.27</v>
      </c>
    </row>
    <row r="43" spans="1:5" ht="16.5" customHeight="1">
      <c r="A43" s="16" t="s">
        <v>49</v>
      </c>
      <c r="B43" s="25">
        <v>1881070</v>
      </c>
      <c r="C43" s="27">
        <v>1585950.58</v>
      </c>
      <c r="D43" s="26">
        <f t="shared" si="0"/>
        <v>84.3110878383048</v>
      </c>
      <c r="E43" s="49">
        <f t="shared" si="1"/>
        <v>-295119.4199999999</v>
      </c>
    </row>
    <row r="44" spans="1:5" ht="12.75">
      <c r="A44" s="116" t="s">
        <v>234</v>
      </c>
      <c r="B44" s="25">
        <v>1211400</v>
      </c>
      <c r="C44" s="124">
        <v>1061332.07</v>
      </c>
      <c r="D44" s="26">
        <f t="shared" si="0"/>
        <v>87.61202492983325</v>
      </c>
      <c r="E44" s="49">
        <f t="shared" si="1"/>
        <v>-150067.92999999993</v>
      </c>
    </row>
    <row r="45" spans="1:5" ht="12.75">
      <c r="A45" s="16" t="s">
        <v>195</v>
      </c>
      <c r="B45" s="25">
        <v>800</v>
      </c>
      <c r="C45" s="28">
        <v>0</v>
      </c>
      <c r="D45" s="26">
        <f t="shared" si="0"/>
        <v>0</v>
      </c>
      <c r="E45" s="49">
        <f t="shared" si="1"/>
        <v>-800</v>
      </c>
    </row>
    <row r="46" spans="1:5" ht="12.75">
      <c r="A46" s="16" t="s">
        <v>284</v>
      </c>
      <c r="B46" s="25">
        <v>5000</v>
      </c>
      <c r="C46" s="28">
        <v>5000</v>
      </c>
      <c r="D46" s="26">
        <f t="shared" si="0"/>
        <v>100</v>
      </c>
      <c r="E46" s="49">
        <f t="shared" si="1"/>
        <v>0</v>
      </c>
    </row>
    <row r="47" spans="1:5" ht="12.75">
      <c r="A47" s="16" t="s">
        <v>158</v>
      </c>
      <c r="B47" s="25">
        <v>2000</v>
      </c>
      <c r="C47" s="28">
        <v>0</v>
      </c>
      <c r="D47" s="26">
        <f t="shared" si="0"/>
        <v>0</v>
      </c>
      <c r="E47" s="49">
        <f t="shared" si="1"/>
        <v>-2000</v>
      </c>
    </row>
    <row r="48" spans="1:5" ht="12.75">
      <c r="A48" s="16" t="s">
        <v>71</v>
      </c>
      <c r="B48" s="190">
        <f>SUM(B49,)</f>
        <v>110000</v>
      </c>
      <c r="C48" s="190">
        <f>SUM(C49,)</f>
        <v>50652.15</v>
      </c>
      <c r="D48" s="26">
        <f t="shared" si="0"/>
        <v>46.04740909090909</v>
      </c>
      <c r="E48" s="49">
        <f t="shared" si="1"/>
        <v>-59347.85</v>
      </c>
    </row>
    <row r="49" spans="1:5" ht="25.5">
      <c r="A49" s="16" t="s">
        <v>89</v>
      </c>
      <c r="B49" s="25">
        <v>110000</v>
      </c>
      <c r="C49" s="25">
        <v>50652.15</v>
      </c>
      <c r="D49" s="26">
        <f t="shared" si="0"/>
        <v>46.04740909090909</v>
      </c>
      <c r="E49" s="49">
        <f t="shared" si="1"/>
        <v>-59347.85</v>
      </c>
    </row>
    <row r="50" spans="1:5" ht="12.75">
      <c r="A50" s="16" t="s">
        <v>67</v>
      </c>
      <c r="B50" s="191">
        <f>SUM(B51)</f>
        <v>233000</v>
      </c>
      <c r="C50" s="191">
        <f>SUM(C51)</f>
        <v>183790.03</v>
      </c>
      <c r="D50" s="26">
        <f t="shared" si="0"/>
        <v>78.87984120171674</v>
      </c>
      <c r="E50" s="49">
        <f t="shared" si="1"/>
        <v>-49209.97</v>
      </c>
    </row>
    <row r="51" spans="1:5" ht="27" customHeight="1">
      <c r="A51" s="16" t="s">
        <v>190</v>
      </c>
      <c r="B51" s="25">
        <v>233000</v>
      </c>
      <c r="C51" s="27">
        <v>183790.03</v>
      </c>
      <c r="D51" s="26">
        <f t="shared" si="0"/>
        <v>78.87984120171674</v>
      </c>
      <c r="E51" s="49">
        <f t="shared" si="1"/>
        <v>-49209.97</v>
      </c>
    </row>
    <row r="52" spans="1:5" ht="18.75" customHeight="1">
      <c r="A52" s="16" t="s">
        <v>50</v>
      </c>
      <c r="B52" s="114">
        <v>240500</v>
      </c>
      <c r="C52" s="25">
        <v>179400.64</v>
      </c>
      <c r="D52" s="26">
        <f t="shared" si="0"/>
        <v>74.59486070686071</v>
      </c>
      <c r="E52" s="49">
        <f t="shared" si="1"/>
        <v>-61099.359999999986</v>
      </c>
    </row>
    <row r="53" spans="1:5" ht="27" customHeight="1">
      <c r="A53" s="16" t="s">
        <v>141</v>
      </c>
      <c r="B53" s="114">
        <v>180500</v>
      </c>
      <c r="C53" s="25">
        <v>166156.65</v>
      </c>
      <c r="D53" s="26">
        <f t="shared" si="0"/>
        <v>92.05354570637118</v>
      </c>
      <c r="E53" s="49">
        <f t="shared" si="1"/>
        <v>-14343.350000000006</v>
      </c>
    </row>
    <row r="54" spans="1:5" ht="16.5" customHeight="1">
      <c r="A54" s="16" t="s">
        <v>159</v>
      </c>
      <c r="B54" s="114">
        <v>180500</v>
      </c>
      <c r="C54" s="25">
        <v>166156.65</v>
      </c>
      <c r="D54" s="58">
        <f t="shared" si="0"/>
        <v>92.05354570637118</v>
      </c>
      <c r="E54" s="59">
        <f t="shared" si="1"/>
        <v>-14343.350000000006</v>
      </c>
    </row>
    <row r="55" spans="1:5" ht="14.25" customHeight="1">
      <c r="A55" s="16" t="s">
        <v>234</v>
      </c>
      <c r="B55" s="114">
        <v>122000</v>
      </c>
      <c r="C55" s="27">
        <v>115105.18</v>
      </c>
      <c r="D55" s="26">
        <f t="shared" si="0"/>
        <v>94.3485081967213</v>
      </c>
      <c r="E55" s="49">
        <f t="shared" si="1"/>
        <v>-6894.820000000007</v>
      </c>
    </row>
    <row r="56" spans="1:5" ht="17.25" customHeight="1">
      <c r="A56" s="16" t="s">
        <v>263</v>
      </c>
      <c r="B56" s="114">
        <v>60000</v>
      </c>
      <c r="C56" s="60">
        <v>13243.99</v>
      </c>
      <c r="D56" s="58">
        <f t="shared" si="0"/>
        <v>22.073316666666667</v>
      </c>
      <c r="E56" s="59">
        <f t="shared" si="1"/>
        <v>-46756.01</v>
      </c>
    </row>
    <row r="57" spans="1:5" ht="12.75">
      <c r="A57" s="16" t="s">
        <v>51</v>
      </c>
      <c r="B57" s="25">
        <v>0</v>
      </c>
      <c r="C57" s="25">
        <v>0</v>
      </c>
      <c r="D57" s="26" t="str">
        <f t="shared" si="0"/>
        <v>   </v>
      </c>
      <c r="E57" s="49">
        <f t="shared" si="1"/>
        <v>0</v>
      </c>
    </row>
    <row r="58" spans="1:5" ht="14.25" customHeight="1">
      <c r="A58" s="16" t="s">
        <v>61</v>
      </c>
      <c r="B58" s="25">
        <v>0</v>
      </c>
      <c r="C58" s="25">
        <v>0</v>
      </c>
      <c r="D58" s="26" t="str">
        <f t="shared" si="0"/>
        <v>   </v>
      </c>
      <c r="E58" s="49">
        <f t="shared" si="1"/>
        <v>0</v>
      </c>
    </row>
    <row r="59" spans="1:5" ht="12.75">
      <c r="A59" s="16" t="s">
        <v>62</v>
      </c>
      <c r="B59" s="25">
        <v>0</v>
      </c>
      <c r="C59" s="25">
        <v>0</v>
      </c>
      <c r="D59" s="26" t="str">
        <f t="shared" si="0"/>
        <v>   </v>
      </c>
      <c r="E59" s="49">
        <f t="shared" si="1"/>
        <v>0</v>
      </c>
    </row>
    <row r="60" spans="1:5" ht="14.25" customHeight="1">
      <c r="A60" s="16" t="s">
        <v>16</v>
      </c>
      <c r="B60" s="190">
        <f>SUM(B61,B65,B70)</f>
        <v>9255243.21</v>
      </c>
      <c r="C60" s="190">
        <f>SUM(C61,C65,C70)</f>
        <v>7470775.12</v>
      </c>
      <c r="D60" s="26">
        <f t="shared" si="0"/>
        <v>80.7193819815352</v>
      </c>
      <c r="E60" s="49">
        <f t="shared" si="1"/>
        <v>-1784468.0900000008</v>
      </c>
    </row>
    <row r="61" spans="1:5" ht="12.75">
      <c r="A61" s="117" t="s">
        <v>17</v>
      </c>
      <c r="B61" s="195">
        <f>SUM(B62:B64)</f>
        <v>815830</v>
      </c>
      <c r="C61" s="195">
        <f>SUM(C62:C64)</f>
        <v>813537.1799999999</v>
      </c>
      <c r="D61" s="26">
        <f t="shared" si="0"/>
        <v>99.71895860657244</v>
      </c>
      <c r="E61" s="49">
        <f t="shared" si="1"/>
        <v>-2292.820000000065</v>
      </c>
    </row>
    <row r="62" spans="1:5" ht="12.75">
      <c r="A62" s="16" t="s">
        <v>163</v>
      </c>
      <c r="B62" s="25">
        <v>463200</v>
      </c>
      <c r="C62" s="27">
        <v>460907.18</v>
      </c>
      <c r="D62" s="26">
        <f t="shared" si="0"/>
        <v>99.50500431778929</v>
      </c>
      <c r="E62" s="49">
        <f t="shared" si="1"/>
        <v>-2292.820000000007</v>
      </c>
    </row>
    <row r="63" spans="1:5" ht="25.5">
      <c r="A63" s="16" t="s">
        <v>264</v>
      </c>
      <c r="B63" s="25">
        <v>352630</v>
      </c>
      <c r="C63" s="27">
        <v>352630</v>
      </c>
      <c r="D63" s="26">
        <f t="shared" si="0"/>
        <v>100</v>
      </c>
      <c r="E63" s="49">
        <f t="shared" si="1"/>
        <v>0</v>
      </c>
    </row>
    <row r="64" spans="1:5" ht="12.75">
      <c r="A64" s="16" t="s">
        <v>153</v>
      </c>
      <c r="B64" s="25">
        <v>0</v>
      </c>
      <c r="C64" s="27">
        <v>0</v>
      </c>
      <c r="D64" s="26" t="str">
        <f t="shared" si="0"/>
        <v>   </v>
      </c>
      <c r="E64" s="49">
        <f t="shared" si="1"/>
        <v>0</v>
      </c>
    </row>
    <row r="65" spans="1:5" ht="12.75">
      <c r="A65" s="117" t="s">
        <v>90</v>
      </c>
      <c r="B65" s="195">
        <f>SUM(B66,B68,B69,)</f>
        <v>2763413.21</v>
      </c>
      <c r="C65" s="195">
        <f>SUM(C66,C68,C69,)</f>
        <v>2027338.73</v>
      </c>
      <c r="D65" s="26">
        <f t="shared" si="0"/>
        <v>73.36357525771544</v>
      </c>
      <c r="E65" s="49">
        <f t="shared" si="1"/>
        <v>-736074.48</v>
      </c>
    </row>
    <row r="66" spans="1:5" ht="12.75">
      <c r="A66" s="116" t="s">
        <v>289</v>
      </c>
      <c r="B66" s="114">
        <v>901707.21</v>
      </c>
      <c r="C66" s="114">
        <v>715526.43</v>
      </c>
      <c r="D66" s="26">
        <f t="shared" si="0"/>
        <v>79.35241307430603</v>
      </c>
      <c r="E66" s="49">
        <f t="shared" si="1"/>
        <v>-186180.7799999999</v>
      </c>
    </row>
    <row r="67" spans="1:5" ht="12.75">
      <c r="A67" s="197" t="s">
        <v>91</v>
      </c>
      <c r="B67" s="198">
        <v>201707.21</v>
      </c>
      <c r="C67" s="198">
        <v>56487.21</v>
      </c>
      <c r="D67" s="199">
        <f t="shared" si="0"/>
        <v>28.00455670374896</v>
      </c>
      <c r="E67" s="200">
        <f t="shared" si="1"/>
        <v>-145220</v>
      </c>
    </row>
    <row r="68" spans="1:5" ht="56.25" customHeight="1">
      <c r="A68" s="17" t="s">
        <v>238</v>
      </c>
      <c r="B68" s="25">
        <v>661706</v>
      </c>
      <c r="C68" s="25">
        <v>111812.3</v>
      </c>
      <c r="D68" s="26">
        <f t="shared" si="0"/>
        <v>16.897579891976193</v>
      </c>
      <c r="E68" s="49">
        <f t="shared" si="1"/>
        <v>-549893.7</v>
      </c>
    </row>
    <row r="69" spans="1:5" ht="55.5" customHeight="1">
      <c r="A69" s="17" t="s">
        <v>238</v>
      </c>
      <c r="B69" s="25">
        <v>1200000</v>
      </c>
      <c r="C69" s="25">
        <v>1200000</v>
      </c>
      <c r="D69" s="26">
        <f t="shared" si="0"/>
        <v>100</v>
      </c>
      <c r="E69" s="49">
        <f t="shared" si="1"/>
        <v>0</v>
      </c>
    </row>
    <row r="70" spans="1:5" ht="12.75">
      <c r="A70" s="155" t="s">
        <v>88</v>
      </c>
      <c r="B70" s="222">
        <f>B71+B72+B73+B74+B75+B76</f>
        <v>5676000</v>
      </c>
      <c r="C70" s="222">
        <f>C71+C72+C73+C74+C75+C76</f>
        <v>4629899.21</v>
      </c>
      <c r="D70" s="223">
        <f t="shared" si="0"/>
        <v>81.56975352360818</v>
      </c>
      <c r="E70" s="224">
        <f t="shared" si="1"/>
        <v>-1046100.79</v>
      </c>
    </row>
    <row r="71" spans="1:5" ht="12.75">
      <c r="A71" s="16" t="s">
        <v>92</v>
      </c>
      <c r="B71" s="25">
        <v>2150000</v>
      </c>
      <c r="C71" s="27">
        <v>1719978.71</v>
      </c>
      <c r="D71" s="26">
        <f t="shared" si="0"/>
        <v>79.99900976744185</v>
      </c>
      <c r="E71" s="49">
        <f t="shared" si="1"/>
        <v>-430021.29000000004</v>
      </c>
    </row>
    <row r="72" spans="1:5" ht="25.5">
      <c r="A72" s="16" t="s">
        <v>267</v>
      </c>
      <c r="B72" s="25">
        <v>1315000</v>
      </c>
      <c r="C72" s="33">
        <v>1035061.16</v>
      </c>
      <c r="D72" s="26">
        <f t="shared" si="0"/>
        <v>78.7118752851711</v>
      </c>
      <c r="E72" s="49">
        <f t="shared" si="1"/>
        <v>-279938.83999999997</v>
      </c>
    </row>
    <row r="73" spans="1:5" ht="12.75">
      <c r="A73" s="16" t="s">
        <v>93</v>
      </c>
      <c r="B73" s="25">
        <v>300000</v>
      </c>
      <c r="C73" s="27">
        <v>294000</v>
      </c>
      <c r="D73" s="26">
        <f aca="true" t="shared" si="2" ref="D73:D95">IF(B73=0,"   ",C73/B73*100)</f>
        <v>98</v>
      </c>
      <c r="E73" s="49">
        <f t="shared" si="1"/>
        <v>-6000</v>
      </c>
    </row>
    <row r="74" spans="1:5" ht="12.75">
      <c r="A74" s="16" t="s">
        <v>94</v>
      </c>
      <c r="B74" s="25">
        <v>100000</v>
      </c>
      <c r="C74" s="27">
        <v>96577.03</v>
      </c>
      <c r="D74" s="26">
        <f t="shared" si="2"/>
        <v>96.57703</v>
      </c>
      <c r="E74" s="49">
        <f t="shared" si="1"/>
        <v>-3422.970000000001</v>
      </c>
    </row>
    <row r="75" spans="1:5" ht="12.75">
      <c r="A75" s="16" t="s">
        <v>95</v>
      </c>
      <c r="B75" s="25">
        <v>1771000</v>
      </c>
      <c r="C75" s="27">
        <v>1457268.91</v>
      </c>
      <c r="D75" s="26">
        <f t="shared" si="2"/>
        <v>82.28508808582721</v>
      </c>
      <c r="E75" s="49">
        <f t="shared" si="1"/>
        <v>-313731.0900000001</v>
      </c>
    </row>
    <row r="76" spans="1:5" ht="14.25" customHeight="1">
      <c r="A76" s="47" t="s">
        <v>155</v>
      </c>
      <c r="B76" s="25">
        <v>40000</v>
      </c>
      <c r="C76" s="27">
        <v>27013.4</v>
      </c>
      <c r="D76" s="26">
        <f t="shared" si="2"/>
        <v>67.5335</v>
      </c>
      <c r="E76" s="49">
        <f t="shared" si="1"/>
        <v>-12986.599999999999</v>
      </c>
    </row>
    <row r="77" spans="1:5" ht="15.75" customHeight="1">
      <c r="A77" s="18" t="s">
        <v>24</v>
      </c>
      <c r="B77" s="31">
        <v>20000</v>
      </c>
      <c r="C77" s="31">
        <v>1244.67</v>
      </c>
      <c r="D77" s="26">
        <f t="shared" si="2"/>
        <v>6.223350000000001</v>
      </c>
      <c r="E77" s="49">
        <f t="shared" si="1"/>
        <v>-18755.33</v>
      </c>
    </row>
    <row r="78" spans="1:5" ht="12.75">
      <c r="A78" s="16" t="s">
        <v>54</v>
      </c>
      <c r="B78" s="188">
        <f>B79</f>
        <v>6069450</v>
      </c>
      <c r="C78" s="188">
        <f>C79</f>
        <v>4907350.45</v>
      </c>
      <c r="D78" s="26">
        <f t="shared" si="2"/>
        <v>80.8532972509865</v>
      </c>
      <c r="E78" s="49">
        <f t="shared" si="1"/>
        <v>-1162099.5499999998</v>
      </c>
    </row>
    <row r="79" spans="1:5" ht="12.75">
      <c r="A79" s="16" t="s">
        <v>55</v>
      </c>
      <c r="B79" s="25">
        <v>6069450</v>
      </c>
      <c r="C79" s="33">
        <v>4907350.45</v>
      </c>
      <c r="D79" s="26">
        <f t="shared" si="2"/>
        <v>80.8532972509865</v>
      </c>
      <c r="E79" s="49">
        <f t="shared" si="1"/>
        <v>-1162099.5499999998</v>
      </c>
    </row>
    <row r="80" spans="1:5" ht="15.75" customHeight="1">
      <c r="A80" s="116" t="s">
        <v>234</v>
      </c>
      <c r="B80" s="25">
        <v>2846500</v>
      </c>
      <c r="C80" s="27">
        <v>2499923.51</v>
      </c>
      <c r="D80" s="26">
        <f t="shared" si="2"/>
        <v>87.82446899701387</v>
      </c>
      <c r="E80" s="49">
        <f t="shared" si="1"/>
        <v>-346576.4900000002</v>
      </c>
    </row>
    <row r="81" spans="1:5" ht="14.25" customHeight="1">
      <c r="A81" s="16" t="s">
        <v>191</v>
      </c>
      <c r="B81" s="25">
        <v>7500</v>
      </c>
      <c r="C81" s="27">
        <v>7500</v>
      </c>
      <c r="D81" s="26">
        <f t="shared" si="2"/>
        <v>100</v>
      </c>
      <c r="E81" s="49">
        <f t="shared" si="1"/>
        <v>0</v>
      </c>
    </row>
    <row r="82" spans="1:5" ht="12.75">
      <c r="A82" s="16" t="s">
        <v>239</v>
      </c>
      <c r="B82" s="190">
        <f>SUM(B83,)</f>
        <v>150000</v>
      </c>
      <c r="C82" s="190">
        <f>SUM(C83,)</f>
        <v>106860.62</v>
      </c>
      <c r="D82" s="26">
        <f t="shared" si="2"/>
        <v>71.24041333333334</v>
      </c>
      <c r="E82" s="49">
        <f t="shared" si="1"/>
        <v>-43139.380000000005</v>
      </c>
    </row>
    <row r="83" spans="1:5" ht="14.25" customHeight="1">
      <c r="A83" s="16" t="s">
        <v>56</v>
      </c>
      <c r="B83" s="25">
        <v>150000</v>
      </c>
      <c r="C83" s="28">
        <v>106860.62</v>
      </c>
      <c r="D83" s="26">
        <f t="shared" si="2"/>
        <v>71.24041333333334</v>
      </c>
      <c r="E83" s="49">
        <f t="shared" si="1"/>
        <v>-43139.380000000005</v>
      </c>
    </row>
    <row r="84" spans="1:5" ht="15.75" customHeight="1">
      <c r="A84" s="16" t="s">
        <v>18</v>
      </c>
      <c r="B84" s="190">
        <f>B85</f>
        <v>7375820.79</v>
      </c>
      <c r="C84" s="190">
        <f>C85</f>
        <v>2912150</v>
      </c>
      <c r="D84" s="26">
        <f t="shared" si="2"/>
        <v>39.482385525801256</v>
      </c>
      <c r="E84" s="49">
        <f t="shared" si="1"/>
        <v>-4463670.79</v>
      </c>
    </row>
    <row r="85" spans="1:5" ht="15.75" customHeight="1">
      <c r="A85" s="16" t="s">
        <v>248</v>
      </c>
      <c r="B85" s="190">
        <f>SUM(B86,B87,B88)</f>
        <v>7375820.79</v>
      </c>
      <c r="C85" s="190">
        <f>SUM(C86,C87,C88)</f>
        <v>2912150</v>
      </c>
      <c r="D85" s="26"/>
      <c r="E85" s="49"/>
    </row>
    <row r="86" spans="1:5" ht="12.75">
      <c r="A86" s="16" t="s">
        <v>265</v>
      </c>
      <c r="B86" s="25">
        <v>18292.79</v>
      </c>
      <c r="C86" s="27">
        <v>18150</v>
      </c>
      <c r="D86" s="26">
        <f t="shared" si="2"/>
        <v>99.21941923566607</v>
      </c>
      <c r="E86" s="49">
        <f t="shared" si="1"/>
        <v>-142.79000000000087</v>
      </c>
    </row>
    <row r="87" spans="1:5" ht="38.25" customHeight="1">
      <c r="A87" s="117" t="s">
        <v>197</v>
      </c>
      <c r="B87" s="118">
        <v>2969900</v>
      </c>
      <c r="C87" s="119">
        <v>668000</v>
      </c>
      <c r="D87" s="26">
        <f t="shared" si="2"/>
        <v>22.492339809421193</v>
      </c>
      <c r="E87" s="49">
        <f t="shared" si="1"/>
        <v>-2301900</v>
      </c>
    </row>
    <row r="88" spans="1:5" ht="25.5" customHeight="1">
      <c r="A88" s="117" t="s">
        <v>255</v>
      </c>
      <c r="B88" s="195">
        <f>SUM(B89:B91)</f>
        <v>4387628</v>
      </c>
      <c r="C88" s="195">
        <f>SUM(C89:C91)</f>
        <v>2226000</v>
      </c>
      <c r="D88" s="26">
        <f t="shared" si="2"/>
        <v>50.733562644782104</v>
      </c>
      <c r="E88" s="49">
        <f t="shared" si="1"/>
        <v>-2161628</v>
      </c>
    </row>
    <row r="89" spans="1:5" ht="13.5" customHeight="1">
      <c r="A89" s="47" t="s">
        <v>259</v>
      </c>
      <c r="B89" s="118">
        <v>1403262</v>
      </c>
      <c r="C89" s="119">
        <v>693360</v>
      </c>
      <c r="D89" s="26"/>
      <c r="E89" s="49"/>
    </row>
    <row r="90" spans="1:5" ht="11.25" customHeight="1">
      <c r="A90" s="47" t="s">
        <v>260</v>
      </c>
      <c r="B90" s="118">
        <v>2447822</v>
      </c>
      <c r="C90" s="119">
        <v>1258536</v>
      </c>
      <c r="D90" s="26"/>
      <c r="E90" s="49"/>
    </row>
    <row r="91" spans="1:5" ht="14.25" customHeight="1">
      <c r="A91" s="47" t="s">
        <v>261</v>
      </c>
      <c r="B91" s="123">
        <v>536544</v>
      </c>
      <c r="C91" s="119">
        <v>274104</v>
      </c>
      <c r="D91" s="26"/>
      <c r="E91" s="49"/>
    </row>
    <row r="92" spans="1:5" ht="14.25" customHeight="1">
      <c r="A92" s="47" t="s">
        <v>276</v>
      </c>
      <c r="B92" s="123">
        <v>30000</v>
      </c>
      <c r="C92" s="119">
        <v>8109.59</v>
      </c>
      <c r="D92" s="26"/>
      <c r="E92" s="49"/>
    </row>
    <row r="93" spans="1:5" ht="14.25" customHeight="1">
      <c r="A93" s="47" t="s">
        <v>277</v>
      </c>
      <c r="B93" s="123">
        <v>30000</v>
      </c>
      <c r="C93" s="119">
        <v>8109.59</v>
      </c>
      <c r="D93" s="26"/>
      <c r="E93" s="49"/>
    </row>
    <row r="94" spans="1:5" ht="17.25" customHeight="1">
      <c r="A94" s="161" t="s">
        <v>19</v>
      </c>
      <c r="B94" s="165">
        <f>B42+B50+B52+B57+B60+B77+B78+B82+B84+B92</f>
        <v>25372084</v>
      </c>
      <c r="C94" s="165">
        <f>C42+C50+C52+C57+C60+C77+C78+C82+C84+C92</f>
        <v>17411283.849999998</v>
      </c>
      <c r="D94" s="163">
        <f t="shared" si="2"/>
        <v>68.62378293403096</v>
      </c>
      <c r="E94" s="164">
        <f t="shared" si="1"/>
        <v>-7960800.150000002</v>
      </c>
    </row>
    <row r="95" spans="1:5" ht="13.5" thickBot="1">
      <c r="A95" s="98" t="s">
        <v>237</v>
      </c>
      <c r="B95" s="209">
        <f>B44+B55+B80</f>
        <v>4179900</v>
      </c>
      <c r="C95" s="209">
        <f>C44+C55+C80</f>
        <v>3676360.76</v>
      </c>
      <c r="D95" s="99">
        <f t="shared" si="2"/>
        <v>87.95331850044259</v>
      </c>
      <c r="E95" s="100">
        <f t="shared" si="1"/>
        <v>-503539.2400000002</v>
      </c>
    </row>
    <row r="96" spans="1:5" s="76" customFormat="1" ht="23.25" customHeight="1">
      <c r="A96" s="110" t="s">
        <v>271</v>
      </c>
      <c r="B96" s="110"/>
      <c r="C96" s="254"/>
      <c r="D96" s="254"/>
      <c r="E96" s="254"/>
    </row>
    <row r="97" spans="1:5" s="76" customFormat="1" ht="12" customHeight="1">
      <c r="A97" s="110" t="s">
        <v>270</v>
      </c>
      <c r="B97" s="110"/>
      <c r="C97" s="111" t="s">
        <v>272</v>
      </c>
      <c r="D97" s="112"/>
      <c r="E97" s="113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</sheetData>
  <mergeCells count="2">
    <mergeCell ref="A1:E1"/>
    <mergeCell ref="C96:E96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B40" sqref="B40"/>
    </sheetView>
  </sheetViews>
  <sheetFormatPr defaultColWidth="9.00390625" defaultRowHeight="12.75"/>
  <cols>
    <col min="1" max="1" width="97.625" style="0" customWidth="1"/>
    <col min="2" max="2" width="18.75390625" style="0" customWidth="1"/>
    <col min="3" max="3" width="19.375" style="0" customWidth="1"/>
    <col min="4" max="4" width="19.75390625" style="0" customWidth="1"/>
    <col min="5" max="5" width="19.25390625" style="0" customWidth="1"/>
  </cols>
  <sheetData>
    <row r="1" spans="1:5" ht="18">
      <c r="A1" s="256" t="s">
        <v>302</v>
      </c>
      <c r="B1" s="256"/>
      <c r="C1" s="256"/>
      <c r="D1" s="256"/>
      <c r="E1" s="25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0" customHeight="1">
      <c r="A4" s="35" t="s">
        <v>1</v>
      </c>
      <c r="B4" s="19" t="s">
        <v>215</v>
      </c>
      <c r="C4" s="32" t="s">
        <v>292</v>
      </c>
      <c r="D4" s="19" t="s">
        <v>225</v>
      </c>
      <c r="E4" s="101" t="s">
        <v>227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88">
        <f>SUM(B8)</f>
        <v>118200</v>
      </c>
      <c r="C7" s="188">
        <f>SUM(C8)</f>
        <v>49089.34</v>
      </c>
      <c r="D7" s="26">
        <f aca="true" t="shared" si="0" ref="D7:D70">IF(B7=0,"   ",C7/B7*100)</f>
        <v>41.530744500846026</v>
      </c>
      <c r="E7" s="49">
        <f aca="true" t="shared" si="1" ref="E7:E90">C7-B7</f>
        <v>-69110.66</v>
      </c>
    </row>
    <row r="8" spans="1:5" ht="12.75">
      <c r="A8" s="16" t="s">
        <v>57</v>
      </c>
      <c r="B8" s="25">
        <v>118200</v>
      </c>
      <c r="C8" s="27">
        <v>49089.34</v>
      </c>
      <c r="D8" s="26">
        <f t="shared" si="0"/>
        <v>41.530744500846026</v>
      </c>
      <c r="E8" s="49">
        <f t="shared" si="1"/>
        <v>-69110.66</v>
      </c>
    </row>
    <row r="9" spans="1:5" ht="12.75">
      <c r="A9" s="16" t="s">
        <v>7</v>
      </c>
      <c r="B9" s="190">
        <f>SUM(B10:B10)</f>
        <v>6000</v>
      </c>
      <c r="C9" s="190">
        <f>SUM(C10:C10)</f>
        <v>1745.25</v>
      </c>
      <c r="D9" s="26">
        <f t="shared" si="0"/>
        <v>29.0875</v>
      </c>
      <c r="E9" s="49">
        <f t="shared" si="1"/>
        <v>-4254.75</v>
      </c>
    </row>
    <row r="10" spans="1:5" ht="12.75">
      <c r="A10" s="16" t="s">
        <v>38</v>
      </c>
      <c r="B10" s="25">
        <v>6000</v>
      </c>
      <c r="C10" s="27">
        <v>1745.25</v>
      </c>
      <c r="D10" s="26">
        <f t="shared" si="0"/>
        <v>29.0875</v>
      </c>
      <c r="E10" s="49">
        <f t="shared" si="1"/>
        <v>-4254.75</v>
      </c>
    </row>
    <row r="11" spans="1:5" ht="12.75">
      <c r="A11" s="16" t="s">
        <v>9</v>
      </c>
      <c r="B11" s="190">
        <f>SUM(B12:B13)</f>
        <v>169400</v>
      </c>
      <c r="C11" s="190">
        <f>SUM(C12:C13)</f>
        <v>150016.72</v>
      </c>
      <c r="D11" s="26">
        <f t="shared" si="0"/>
        <v>88.55768595041323</v>
      </c>
      <c r="E11" s="49">
        <f t="shared" si="1"/>
        <v>-19383.28</v>
      </c>
    </row>
    <row r="12" spans="1:5" ht="12.75">
      <c r="A12" s="16" t="s">
        <v>39</v>
      </c>
      <c r="B12" s="25">
        <v>70100</v>
      </c>
      <c r="C12" s="27">
        <v>13996.74</v>
      </c>
      <c r="D12" s="26">
        <f t="shared" si="0"/>
        <v>19.96681883024251</v>
      </c>
      <c r="E12" s="49">
        <f t="shared" si="1"/>
        <v>-56103.26</v>
      </c>
    </row>
    <row r="13" spans="1:5" ht="12.75">
      <c r="A13" s="16" t="s">
        <v>10</v>
      </c>
      <c r="B13" s="25">
        <v>99300</v>
      </c>
      <c r="C13" s="27">
        <v>136019.98</v>
      </c>
      <c r="D13" s="26">
        <f t="shared" si="0"/>
        <v>136.9788318227593</v>
      </c>
      <c r="E13" s="49">
        <f t="shared" si="1"/>
        <v>36719.98000000001</v>
      </c>
    </row>
    <row r="14" spans="1:5" ht="25.5">
      <c r="A14" s="16" t="s">
        <v>143</v>
      </c>
      <c r="B14" s="25">
        <v>0</v>
      </c>
      <c r="C14" s="27">
        <v>0</v>
      </c>
      <c r="D14" s="26" t="str">
        <f t="shared" si="0"/>
        <v>   </v>
      </c>
      <c r="E14" s="49">
        <f t="shared" si="1"/>
        <v>0</v>
      </c>
    </row>
    <row r="15" spans="1:5" ht="29.25" customHeight="1">
      <c r="A15" s="16" t="s">
        <v>40</v>
      </c>
      <c r="B15" s="190">
        <f>SUM(B16:B17)</f>
        <v>7000</v>
      </c>
      <c r="C15" s="188">
        <f>SUM(C16:C17)</f>
        <v>55205.56</v>
      </c>
      <c r="D15" s="26">
        <f t="shared" si="0"/>
        <v>788.6508571428571</v>
      </c>
      <c r="E15" s="49">
        <f t="shared" si="1"/>
        <v>48205.56</v>
      </c>
    </row>
    <row r="16" spans="1:5" ht="12.75">
      <c r="A16" s="16" t="s">
        <v>41</v>
      </c>
      <c r="B16" s="25">
        <v>7000</v>
      </c>
      <c r="C16" s="27">
        <v>53310.7</v>
      </c>
      <c r="D16" s="26">
        <f t="shared" si="0"/>
        <v>761.5814285714285</v>
      </c>
      <c r="E16" s="49">
        <f t="shared" si="1"/>
        <v>46310.7</v>
      </c>
    </row>
    <row r="17" spans="1:5" ht="25.5" customHeight="1">
      <c r="A17" s="16" t="s">
        <v>42</v>
      </c>
      <c r="B17" s="25">
        <v>0</v>
      </c>
      <c r="C17" s="27">
        <v>1894.86</v>
      </c>
      <c r="D17" s="26" t="str">
        <f t="shared" si="0"/>
        <v>   </v>
      </c>
      <c r="E17" s="49">
        <f t="shared" si="1"/>
        <v>1894.86</v>
      </c>
    </row>
    <row r="18" spans="1:5" ht="18.75" customHeight="1">
      <c r="A18" s="16" t="s">
        <v>113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7.25" customHeight="1">
      <c r="A19" s="16" t="s">
        <v>102</v>
      </c>
      <c r="B19" s="188">
        <f>B20</f>
        <v>0</v>
      </c>
      <c r="C19" s="188">
        <f>C20</f>
        <v>4261.5</v>
      </c>
      <c r="D19" s="26" t="str">
        <f t="shared" si="0"/>
        <v>   </v>
      </c>
      <c r="E19" s="49">
        <f t="shared" si="1"/>
        <v>4261.5</v>
      </c>
    </row>
    <row r="20" spans="1:5" ht="27.75" customHeight="1">
      <c r="A20" s="16" t="s">
        <v>103</v>
      </c>
      <c r="B20" s="25">
        <v>0</v>
      </c>
      <c r="C20" s="27">
        <v>4261.5</v>
      </c>
      <c r="D20" s="26" t="str">
        <f t="shared" si="0"/>
        <v>   </v>
      </c>
      <c r="E20" s="49">
        <f t="shared" si="1"/>
        <v>4261.5</v>
      </c>
    </row>
    <row r="21" spans="1:5" ht="14.25" customHeight="1">
      <c r="A21" s="16" t="s">
        <v>44</v>
      </c>
      <c r="B21" s="190">
        <f>B22+B23</f>
        <v>0</v>
      </c>
      <c r="C21" s="190">
        <f>SUM(C22:C23)</f>
        <v>7500</v>
      </c>
      <c r="D21" s="26" t="str">
        <f t="shared" si="0"/>
        <v>   </v>
      </c>
      <c r="E21" s="49">
        <f t="shared" si="1"/>
        <v>7500</v>
      </c>
    </row>
    <row r="22" spans="1:5" ht="12.75">
      <c r="A22" s="16" t="s">
        <v>59</v>
      </c>
      <c r="B22" s="25">
        <v>0</v>
      </c>
      <c r="C22" s="25">
        <v>0</v>
      </c>
      <c r="D22" s="26"/>
      <c r="E22" s="49"/>
    </row>
    <row r="23" spans="1:5" ht="12.75">
      <c r="A23" s="16" t="s">
        <v>68</v>
      </c>
      <c r="B23" s="25">
        <v>0</v>
      </c>
      <c r="C23" s="27">
        <v>7500</v>
      </c>
      <c r="D23" s="26" t="str">
        <f t="shared" si="0"/>
        <v>   </v>
      </c>
      <c r="E23" s="49">
        <f t="shared" si="1"/>
        <v>7500</v>
      </c>
    </row>
    <row r="24" spans="1:5" ht="15.75" customHeight="1">
      <c r="A24" s="16" t="s">
        <v>43</v>
      </c>
      <c r="B24" s="25">
        <v>0</v>
      </c>
      <c r="C24" s="25">
        <v>0</v>
      </c>
      <c r="D24" s="26" t="str">
        <f t="shared" si="0"/>
        <v>   </v>
      </c>
      <c r="E24" s="49">
        <f t="shared" si="1"/>
        <v>0</v>
      </c>
    </row>
    <row r="25" spans="1:5" ht="18" customHeight="1">
      <c r="A25" s="161" t="s">
        <v>11</v>
      </c>
      <c r="B25" s="162">
        <f>SUM(B7,B9,B11,B15,B18,B19,B21,B24,B14)</f>
        <v>300600</v>
      </c>
      <c r="C25" s="162">
        <f>SUM(C7,C9,C11,C15,C18,C19,C21,C24,C14)</f>
        <v>267818.37</v>
      </c>
      <c r="D25" s="163">
        <f t="shared" si="0"/>
        <v>89.09460079840319</v>
      </c>
      <c r="E25" s="164">
        <f t="shared" si="1"/>
        <v>-32781.630000000005</v>
      </c>
    </row>
    <row r="26" spans="1:5" ht="18" customHeight="1">
      <c r="A26" s="115" t="s">
        <v>231</v>
      </c>
      <c r="B26" s="50">
        <v>-156600</v>
      </c>
      <c r="C26" s="50">
        <v>-156561.7</v>
      </c>
      <c r="D26" s="26"/>
      <c r="E26" s="49"/>
    </row>
    <row r="27" spans="1:5" ht="16.5" customHeight="1">
      <c r="A27" s="17" t="s">
        <v>46</v>
      </c>
      <c r="B27" s="24">
        <v>1593100</v>
      </c>
      <c r="C27" s="24">
        <v>1523150</v>
      </c>
      <c r="D27" s="26">
        <f t="shared" si="0"/>
        <v>95.60918963028058</v>
      </c>
      <c r="E27" s="49">
        <f t="shared" si="1"/>
        <v>-69950</v>
      </c>
    </row>
    <row r="28" spans="1:5" ht="14.25" customHeight="1">
      <c r="A28" s="16" t="s">
        <v>65</v>
      </c>
      <c r="B28" s="25">
        <v>100000</v>
      </c>
      <c r="C28" s="27">
        <v>100000</v>
      </c>
      <c r="D28" s="26">
        <f t="shared" si="0"/>
        <v>100</v>
      </c>
      <c r="E28" s="49">
        <f t="shared" si="1"/>
        <v>0</v>
      </c>
    </row>
    <row r="29" spans="1:5" ht="30.75" customHeight="1">
      <c r="A29" s="197" t="s">
        <v>69</v>
      </c>
      <c r="B29" s="198">
        <v>46600</v>
      </c>
      <c r="C29" s="202">
        <v>46600</v>
      </c>
      <c r="D29" s="199">
        <f t="shared" si="0"/>
        <v>100</v>
      </c>
      <c r="E29" s="200">
        <f t="shared" si="1"/>
        <v>0</v>
      </c>
    </row>
    <row r="30" spans="1:5" ht="32.25" customHeight="1">
      <c r="A30" s="197" t="s">
        <v>70</v>
      </c>
      <c r="B30" s="198">
        <v>100</v>
      </c>
      <c r="C30" s="198">
        <v>100</v>
      </c>
      <c r="D30" s="199">
        <f t="shared" si="0"/>
        <v>100</v>
      </c>
      <c r="E30" s="200">
        <f t="shared" si="1"/>
        <v>0</v>
      </c>
    </row>
    <row r="31" spans="1:5" ht="24" customHeight="1">
      <c r="A31" s="16" t="s">
        <v>285</v>
      </c>
      <c r="B31" s="25">
        <v>154080</v>
      </c>
      <c r="C31" s="25">
        <v>154080</v>
      </c>
      <c r="D31" s="26">
        <f t="shared" si="0"/>
        <v>100</v>
      </c>
      <c r="E31" s="49">
        <f t="shared" si="1"/>
        <v>0</v>
      </c>
    </row>
    <row r="32" spans="1:5" ht="25.5" customHeight="1">
      <c r="A32" s="16" t="s">
        <v>115</v>
      </c>
      <c r="B32" s="25">
        <v>279936</v>
      </c>
      <c r="C32" s="25">
        <v>279936</v>
      </c>
      <c r="D32" s="26">
        <f t="shared" si="0"/>
        <v>100</v>
      </c>
      <c r="E32" s="49">
        <f t="shared" si="1"/>
        <v>0</v>
      </c>
    </row>
    <row r="33" spans="1:5" ht="27.75" customHeight="1">
      <c r="A33" s="16" t="s">
        <v>183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40.5" customHeight="1">
      <c r="A34" s="16" t="s">
        <v>169</v>
      </c>
      <c r="B34" s="25">
        <v>0</v>
      </c>
      <c r="C34" s="25">
        <v>0</v>
      </c>
      <c r="D34" s="26" t="str">
        <f t="shared" si="0"/>
        <v>   </v>
      </c>
      <c r="E34" s="49">
        <f t="shared" si="1"/>
        <v>0</v>
      </c>
    </row>
    <row r="35" spans="1:5" ht="30.75" customHeight="1">
      <c r="A35" s="197" t="s">
        <v>165</v>
      </c>
      <c r="B35" s="198">
        <v>3700</v>
      </c>
      <c r="C35" s="198">
        <v>3700</v>
      </c>
      <c r="D35" s="199">
        <f t="shared" si="0"/>
        <v>100</v>
      </c>
      <c r="E35" s="200">
        <f t="shared" si="1"/>
        <v>0</v>
      </c>
    </row>
    <row r="36" spans="1:5" ht="17.25" customHeight="1">
      <c r="A36" s="16" t="s">
        <v>76</v>
      </c>
      <c r="B36" s="190">
        <f>B37</f>
        <v>200000</v>
      </c>
      <c r="C36" s="190">
        <f>C37</f>
        <v>166765</v>
      </c>
      <c r="D36" s="26">
        <f t="shared" si="0"/>
        <v>83.38250000000001</v>
      </c>
      <c r="E36" s="49">
        <f t="shared" si="1"/>
        <v>-33235</v>
      </c>
    </row>
    <row r="37" spans="1:5" s="7" customFormat="1" ht="14.25" customHeight="1">
      <c r="A37" s="16" t="s">
        <v>194</v>
      </c>
      <c r="B37" s="64">
        <v>200000</v>
      </c>
      <c r="C37" s="25">
        <v>166765</v>
      </c>
      <c r="D37" s="64">
        <f t="shared" si="0"/>
        <v>83.38250000000001</v>
      </c>
      <c r="E37" s="43">
        <f t="shared" si="1"/>
        <v>-33235</v>
      </c>
    </row>
    <row r="38" spans="1:5" ht="18.75" customHeight="1">
      <c r="A38" s="16" t="s">
        <v>47</v>
      </c>
      <c r="B38" s="25">
        <v>0</v>
      </c>
      <c r="C38" s="25">
        <v>0</v>
      </c>
      <c r="D38" s="26" t="str">
        <f t="shared" si="0"/>
        <v>   </v>
      </c>
      <c r="E38" s="49">
        <f t="shared" si="1"/>
        <v>0</v>
      </c>
    </row>
    <row r="39" spans="1:5" ht="23.25" customHeight="1">
      <c r="A39" s="161" t="s">
        <v>14</v>
      </c>
      <c r="B39" s="165">
        <f>SUM(B25,B27,B28,B29:B30,B31,B32,B33,B34,B35,B36,B38+B26)</f>
        <v>2521516</v>
      </c>
      <c r="C39" s="165">
        <f>SUM(C25,C26,C27,C28,C29:C30,C31,C32,C33,C34,C35,C36,C38)</f>
        <v>2385587.67</v>
      </c>
      <c r="D39" s="163">
        <f t="shared" si="0"/>
        <v>94.60926165053087</v>
      </c>
      <c r="E39" s="164">
        <f t="shared" si="1"/>
        <v>-135928.33000000007</v>
      </c>
    </row>
    <row r="40" spans="1:5" ht="12.75">
      <c r="A40" s="22" t="s">
        <v>15</v>
      </c>
      <c r="B40" s="51"/>
      <c r="C40" s="52"/>
      <c r="D40" s="26" t="str">
        <f t="shared" si="0"/>
        <v>   </v>
      </c>
      <c r="E40" s="49">
        <f t="shared" si="1"/>
        <v>0</v>
      </c>
    </row>
    <row r="41" spans="1:5" ht="12.75">
      <c r="A41" s="16" t="s">
        <v>48</v>
      </c>
      <c r="B41" s="25">
        <v>795302</v>
      </c>
      <c r="C41" s="25">
        <v>654724.31</v>
      </c>
      <c r="D41" s="26">
        <f t="shared" si="0"/>
        <v>82.32398635989851</v>
      </c>
      <c r="E41" s="49">
        <f t="shared" si="1"/>
        <v>-140577.68999999994</v>
      </c>
    </row>
    <row r="42" spans="1:5" ht="14.25" customHeight="1">
      <c r="A42" s="16" t="s">
        <v>49</v>
      </c>
      <c r="B42" s="25">
        <v>758800</v>
      </c>
      <c r="C42" s="25">
        <v>654724.31</v>
      </c>
      <c r="D42" s="26">
        <f t="shared" si="0"/>
        <v>86.28417369530838</v>
      </c>
      <c r="E42" s="49">
        <f t="shared" si="1"/>
        <v>-104075.68999999994</v>
      </c>
    </row>
    <row r="43" spans="1:5" ht="12.75">
      <c r="A43" s="116" t="s">
        <v>234</v>
      </c>
      <c r="B43" s="25">
        <v>476900</v>
      </c>
      <c r="C43" s="28">
        <v>420182.99</v>
      </c>
      <c r="D43" s="26">
        <f t="shared" si="0"/>
        <v>88.10714824910882</v>
      </c>
      <c r="E43" s="49">
        <f t="shared" si="1"/>
        <v>-56717.01000000001</v>
      </c>
    </row>
    <row r="44" spans="1:5" ht="12.75">
      <c r="A44" s="16" t="s">
        <v>198</v>
      </c>
      <c r="B44" s="25">
        <v>100</v>
      </c>
      <c r="C44" s="28">
        <v>100</v>
      </c>
      <c r="D44" s="26">
        <f t="shared" si="0"/>
        <v>100</v>
      </c>
      <c r="E44" s="49">
        <f t="shared" si="1"/>
        <v>0</v>
      </c>
    </row>
    <row r="45" spans="1:5" ht="12.75">
      <c r="A45" s="16" t="s">
        <v>158</v>
      </c>
      <c r="B45" s="25">
        <v>0</v>
      </c>
      <c r="C45" s="27">
        <v>0</v>
      </c>
      <c r="D45" s="26" t="str">
        <f t="shared" si="0"/>
        <v>   </v>
      </c>
      <c r="E45" s="49">
        <f t="shared" si="1"/>
        <v>0</v>
      </c>
    </row>
    <row r="46" spans="1:5" ht="12.75">
      <c r="A46" s="16" t="s">
        <v>71</v>
      </c>
      <c r="B46" s="190">
        <f>B47</f>
        <v>36502</v>
      </c>
      <c r="C46" s="190">
        <f>C47</f>
        <v>0</v>
      </c>
      <c r="D46" s="26">
        <f t="shared" si="0"/>
        <v>0</v>
      </c>
      <c r="E46" s="49">
        <f t="shared" si="1"/>
        <v>-36502</v>
      </c>
    </row>
    <row r="47" spans="1:5" ht="12.75">
      <c r="A47" s="16" t="s">
        <v>89</v>
      </c>
      <c r="B47" s="25">
        <v>36502</v>
      </c>
      <c r="C47" s="27">
        <v>0</v>
      </c>
      <c r="D47" s="26">
        <f t="shared" si="0"/>
        <v>0</v>
      </c>
      <c r="E47" s="49">
        <f t="shared" si="1"/>
        <v>-36502</v>
      </c>
    </row>
    <row r="48" spans="1:5" ht="12.75">
      <c r="A48" s="16" t="s">
        <v>67</v>
      </c>
      <c r="B48" s="191">
        <f>SUM(B49)</f>
        <v>46600</v>
      </c>
      <c r="C48" s="191">
        <f>SUM(C49)</f>
        <v>42811.16</v>
      </c>
      <c r="D48" s="26">
        <f t="shared" si="0"/>
        <v>91.86944206008585</v>
      </c>
      <c r="E48" s="49">
        <f t="shared" si="1"/>
        <v>-3788.8399999999965</v>
      </c>
    </row>
    <row r="49" spans="1:5" ht="24.75" customHeight="1">
      <c r="A49" s="16" t="s">
        <v>190</v>
      </c>
      <c r="B49" s="25">
        <v>46600</v>
      </c>
      <c r="C49" s="27">
        <v>42811.16</v>
      </c>
      <c r="D49" s="26">
        <f t="shared" si="0"/>
        <v>91.86944206008585</v>
      </c>
      <c r="E49" s="49">
        <f t="shared" si="1"/>
        <v>-3788.8399999999965</v>
      </c>
    </row>
    <row r="50" spans="1:5" ht="14.25" customHeight="1">
      <c r="A50" s="16" t="s">
        <v>50</v>
      </c>
      <c r="B50" s="190">
        <f>SUM(B51)</f>
        <v>600</v>
      </c>
      <c r="C50" s="191">
        <f>SUM(C51)</f>
        <v>600</v>
      </c>
      <c r="D50" s="26">
        <f t="shared" si="0"/>
        <v>100</v>
      </c>
      <c r="E50" s="49">
        <f t="shared" si="1"/>
        <v>0</v>
      </c>
    </row>
    <row r="51" spans="1:5" ht="25.5" customHeight="1">
      <c r="A51" s="47" t="s">
        <v>145</v>
      </c>
      <c r="B51" s="25">
        <v>600</v>
      </c>
      <c r="C51" s="27">
        <v>600</v>
      </c>
      <c r="D51" s="26">
        <f t="shared" si="0"/>
        <v>100</v>
      </c>
      <c r="E51" s="49">
        <f t="shared" si="1"/>
        <v>0</v>
      </c>
    </row>
    <row r="52" spans="1:5" ht="12.75">
      <c r="A52" s="16" t="s">
        <v>51</v>
      </c>
      <c r="B52" s="190">
        <f>SUM(B53)</f>
        <v>0</v>
      </c>
      <c r="C52" s="190">
        <f>SUM(C53)</f>
        <v>0</v>
      </c>
      <c r="D52" s="26" t="str">
        <f t="shared" si="0"/>
        <v>   </v>
      </c>
      <c r="E52" s="49">
        <f t="shared" si="1"/>
        <v>0</v>
      </c>
    </row>
    <row r="53" spans="1:5" ht="12.75" customHeight="1">
      <c r="A53" s="16" t="s">
        <v>175</v>
      </c>
      <c r="B53" s="25">
        <v>0</v>
      </c>
      <c r="C53" s="25">
        <v>0</v>
      </c>
      <c r="D53" s="26" t="str">
        <f t="shared" si="0"/>
        <v>   </v>
      </c>
      <c r="E53" s="49">
        <f t="shared" si="1"/>
        <v>0</v>
      </c>
    </row>
    <row r="54" spans="1:5" ht="12.75" customHeight="1">
      <c r="A54" s="16" t="s">
        <v>171</v>
      </c>
      <c r="B54" s="25">
        <v>0</v>
      </c>
      <c r="C54" s="25">
        <v>0</v>
      </c>
      <c r="D54" s="26" t="str">
        <f t="shared" si="0"/>
        <v>   </v>
      </c>
      <c r="E54" s="49">
        <f t="shared" si="1"/>
        <v>0</v>
      </c>
    </row>
    <row r="55" spans="1:5" ht="12.75" customHeight="1">
      <c r="A55" s="16" t="s">
        <v>172</v>
      </c>
      <c r="B55" s="25">
        <v>0</v>
      </c>
      <c r="C55" s="25">
        <v>0</v>
      </c>
      <c r="D55" s="26" t="str">
        <f t="shared" si="0"/>
        <v>   </v>
      </c>
      <c r="E55" s="49">
        <f t="shared" si="1"/>
        <v>0</v>
      </c>
    </row>
    <row r="56" spans="1:5" ht="12.75" customHeight="1">
      <c r="A56" s="16" t="s">
        <v>173</v>
      </c>
      <c r="B56" s="25">
        <v>0</v>
      </c>
      <c r="C56" s="25">
        <v>0</v>
      </c>
      <c r="D56" s="26" t="str">
        <f t="shared" si="0"/>
        <v>   </v>
      </c>
      <c r="E56" s="49">
        <f t="shared" si="1"/>
        <v>0</v>
      </c>
    </row>
    <row r="57" spans="1:5" ht="12.75" customHeight="1">
      <c r="A57" s="16" t="s">
        <v>174</v>
      </c>
      <c r="B57" s="25">
        <v>0</v>
      </c>
      <c r="C57" s="25">
        <v>0</v>
      </c>
      <c r="D57" s="26" t="str">
        <f t="shared" si="0"/>
        <v>   </v>
      </c>
      <c r="E57" s="49">
        <f t="shared" si="1"/>
        <v>0</v>
      </c>
    </row>
    <row r="58" spans="1:5" ht="13.5" customHeight="1">
      <c r="A58" s="16" t="s">
        <v>16</v>
      </c>
      <c r="B58" s="190">
        <f>SUM(B59)</f>
        <v>573998</v>
      </c>
      <c r="C58" s="190">
        <f>SUM(C59)</f>
        <v>419623.96</v>
      </c>
      <c r="D58" s="26">
        <f t="shared" si="0"/>
        <v>73.10547423510187</v>
      </c>
      <c r="E58" s="49">
        <f t="shared" si="1"/>
        <v>-154374.03999999998</v>
      </c>
    </row>
    <row r="59" spans="1:5" ht="12.75">
      <c r="A59" s="16" t="s">
        <v>83</v>
      </c>
      <c r="B59" s="25">
        <v>573998</v>
      </c>
      <c r="C59" s="25">
        <v>419623.96</v>
      </c>
      <c r="D59" s="26">
        <f t="shared" si="0"/>
        <v>73.10547423510187</v>
      </c>
      <c r="E59" s="49">
        <f t="shared" si="1"/>
        <v>-154374.03999999998</v>
      </c>
    </row>
    <row r="60" spans="1:5" ht="12.75">
      <c r="A60" s="16" t="s">
        <v>81</v>
      </c>
      <c r="B60" s="25">
        <v>184500</v>
      </c>
      <c r="C60" s="27">
        <v>141078.96</v>
      </c>
      <c r="D60" s="26">
        <f t="shared" si="0"/>
        <v>76.46556097560975</v>
      </c>
      <c r="E60" s="49">
        <f t="shared" si="1"/>
        <v>-43421.04000000001</v>
      </c>
    </row>
    <row r="61" spans="1:5" ht="12.75">
      <c r="A61" s="16" t="s">
        <v>129</v>
      </c>
      <c r="B61" s="25">
        <v>200000</v>
      </c>
      <c r="C61" s="27">
        <v>99547</v>
      </c>
      <c r="D61" s="26">
        <f t="shared" si="0"/>
        <v>49.7735</v>
      </c>
      <c r="E61" s="49">
        <f t="shared" si="1"/>
        <v>-100453</v>
      </c>
    </row>
    <row r="62" spans="1:5" ht="12.75">
      <c r="A62" s="16" t="s">
        <v>130</v>
      </c>
      <c r="B62" s="25">
        <v>149498</v>
      </c>
      <c r="C62" s="27">
        <v>148998</v>
      </c>
      <c r="D62" s="26">
        <f t="shared" si="0"/>
        <v>99.66554736518214</v>
      </c>
      <c r="E62" s="49">
        <f t="shared" si="1"/>
        <v>-500</v>
      </c>
    </row>
    <row r="63" spans="1:5" ht="12.75">
      <c r="A63" s="16" t="s">
        <v>84</v>
      </c>
      <c r="B63" s="25">
        <v>40000</v>
      </c>
      <c r="C63" s="27">
        <v>30000</v>
      </c>
      <c r="D63" s="26">
        <f t="shared" si="0"/>
        <v>75</v>
      </c>
      <c r="E63" s="49">
        <f t="shared" si="1"/>
        <v>-10000</v>
      </c>
    </row>
    <row r="64" spans="1:5" ht="17.25" customHeight="1">
      <c r="A64" s="18" t="s">
        <v>24</v>
      </c>
      <c r="B64" s="31">
        <v>10000</v>
      </c>
      <c r="C64" s="31">
        <v>9440</v>
      </c>
      <c r="D64" s="26">
        <f t="shared" si="0"/>
        <v>94.39999999999999</v>
      </c>
      <c r="E64" s="49">
        <f t="shared" si="1"/>
        <v>-560</v>
      </c>
    </row>
    <row r="65" spans="1:5" ht="15.75" customHeight="1">
      <c r="A65" s="16" t="s">
        <v>54</v>
      </c>
      <c r="B65" s="188">
        <f>B66</f>
        <v>1019400</v>
      </c>
      <c r="C65" s="188">
        <f>C66</f>
        <v>784162.28</v>
      </c>
      <c r="D65" s="26">
        <f t="shared" si="0"/>
        <v>76.92390425740632</v>
      </c>
      <c r="E65" s="49">
        <f t="shared" si="1"/>
        <v>-235237.71999999997</v>
      </c>
    </row>
    <row r="66" spans="1:5" ht="12.75">
      <c r="A66" s="16" t="s">
        <v>55</v>
      </c>
      <c r="B66" s="25">
        <v>1019400</v>
      </c>
      <c r="C66" s="27">
        <v>784162.28</v>
      </c>
      <c r="D66" s="26">
        <f t="shared" si="0"/>
        <v>76.92390425740632</v>
      </c>
      <c r="E66" s="49">
        <f t="shared" si="1"/>
        <v>-235237.71999999997</v>
      </c>
    </row>
    <row r="67" spans="1:5" ht="12.75">
      <c r="A67" s="116" t="s">
        <v>234</v>
      </c>
      <c r="B67" s="25">
        <v>514700</v>
      </c>
      <c r="C67" s="27">
        <v>432741.57</v>
      </c>
      <c r="D67" s="26">
        <f t="shared" si="0"/>
        <v>84.07646590246746</v>
      </c>
      <c r="E67" s="49">
        <f t="shared" si="1"/>
        <v>-81958.43</v>
      </c>
    </row>
    <row r="68" spans="1:5" ht="15.75" customHeight="1">
      <c r="A68" s="16" t="s">
        <v>191</v>
      </c>
      <c r="B68" s="25">
        <v>3700</v>
      </c>
      <c r="C68" s="27">
        <v>3700</v>
      </c>
      <c r="D68" s="26">
        <f t="shared" si="0"/>
        <v>100</v>
      </c>
      <c r="E68" s="49">
        <f t="shared" si="1"/>
        <v>0</v>
      </c>
    </row>
    <row r="69" spans="1:5" ht="12.75">
      <c r="A69" s="16" t="s">
        <v>239</v>
      </c>
      <c r="B69" s="190">
        <f>SUM(B70,)</f>
        <v>18200</v>
      </c>
      <c r="C69" s="190">
        <f>SUM(C70,)</f>
        <v>14500</v>
      </c>
      <c r="D69" s="26">
        <f t="shared" si="0"/>
        <v>79.67032967032966</v>
      </c>
      <c r="E69" s="49">
        <f t="shared" si="1"/>
        <v>-3700</v>
      </c>
    </row>
    <row r="70" spans="1:5" ht="12.75">
      <c r="A70" s="16" t="s">
        <v>56</v>
      </c>
      <c r="B70" s="25">
        <v>18200</v>
      </c>
      <c r="C70" s="28">
        <v>14500</v>
      </c>
      <c r="D70" s="26">
        <f t="shared" si="0"/>
        <v>79.67032967032966</v>
      </c>
      <c r="E70" s="49">
        <f t="shared" si="1"/>
        <v>-3700</v>
      </c>
    </row>
    <row r="71" spans="1:5" ht="12.75">
      <c r="A71" s="16" t="s">
        <v>18</v>
      </c>
      <c r="B71" s="190">
        <f>B72</f>
        <v>434016</v>
      </c>
      <c r="C71" s="190">
        <f>C72</f>
        <v>434016</v>
      </c>
      <c r="D71" s="26">
        <f aca="true" t="shared" si="2" ref="D71:D90">IF(B71=0,"   ",C71/B71*100)</f>
        <v>100</v>
      </c>
      <c r="E71" s="49">
        <f t="shared" si="1"/>
        <v>0</v>
      </c>
    </row>
    <row r="72" spans="1:5" ht="12.75">
      <c r="A72" s="16" t="s">
        <v>248</v>
      </c>
      <c r="B72" s="190">
        <f>SUM(B73,B78,B85)</f>
        <v>434016</v>
      </c>
      <c r="C72" s="190">
        <f>SUM(C73,C78,C85)</f>
        <v>434016</v>
      </c>
      <c r="D72" s="26"/>
      <c r="E72" s="49"/>
    </row>
    <row r="73" spans="1:5" ht="12.75">
      <c r="A73" s="117" t="s">
        <v>274</v>
      </c>
      <c r="B73" s="195">
        <f>SUM(B74)</f>
        <v>0</v>
      </c>
      <c r="C73" s="195">
        <f>SUM(C74)</f>
        <v>0</v>
      </c>
      <c r="D73" s="26" t="str">
        <f t="shared" si="2"/>
        <v>   </v>
      </c>
      <c r="E73" s="49">
        <f t="shared" si="1"/>
        <v>0</v>
      </c>
    </row>
    <row r="74" spans="1:5" ht="25.5">
      <c r="A74" s="16" t="s">
        <v>257</v>
      </c>
      <c r="B74" s="190">
        <f>SUM(B75:B77)</f>
        <v>0</v>
      </c>
      <c r="C74" s="190">
        <f>SUM(C75:C77)</f>
        <v>0</v>
      </c>
      <c r="D74" s="26" t="str">
        <f t="shared" si="2"/>
        <v>   </v>
      </c>
      <c r="E74" s="49">
        <f t="shared" si="1"/>
        <v>0</v>
      </c>
    </row>
    <row r="75" spans="1:5" ht="12.75">
      <c r="A75" s="47" t="s">
        <v>259</v>
      </c>
      <c r="B75" s="122">
        <v>0</v>
      </c>
      <c r="C75" s="122"/>
      <c r="D75" s="26" t="str">
        <f t="shared" si="2"/>
        <v>   </v>
      </c>
      <c r="E75" s="49">
        <f t="shared" si="1"/>
        <v>0</v>
      </c>
    </row>
    <row r="76" spans="1:5" ht="12.75">
      <c r="A76" s="47" t="s">
        <v>260</v>
      </c>
      <c r="B76" s="122">
        <v>0</v>
      </c>
      <c r="C76" s="122"/>
      <c r="D76" s="26" t="str">
        <f t="shared" si="2"/>
        <v>   </v>
      </c>
      <c r="E76" s="49">
        <f t="shared" si="1"/>
        <v>0</v>
      </c>
    </row>
    <row r="77" spans="1:5" ht="12.75">
      <c r="A77" s="47" t="s">
        <v>261</v>
      </c>
      <c r="B77" s="122">
        <v>0</v>
      </c>
      <c r="C77" s="122"/>
      <c r="D77" s="26" t="str">
        <f t="shared" si="2"/>
        <v>   </v>
      </c>
      <c r="E77" s="49">
        <f t="shared" si="1"/>
        <v>0</v>
      </c>
    </row>
    <row r="78" spans="1:6" ht="12.75">
      <c r="A78" s="117" t="s">
        <v>275</v>
      </c>
      <c r="B78" s="189">
        <f>SUM(B79,B82)</f>
        <v>0</v>
      </c>
      <c r="C78" s="189">
        <f>SUM(C79,C82)</f>
        <v>0</v>
      </c>
      <c r="D78" s="26" t="str">
        <f t="shared" si="2"/>
        <v>   </v>
      </c>
      <c r="E78" s="27">
        <f t="shared" si="1"/>
        <v>0</v>
      </c>
      <c r="F78" s="121"/>
    </row>
    <row r="79" spans="1:6" ht="12.75">
      <c r="A79" s="16" t="s">
        <v>251</v>
      </c>
      <c r="B79" s="189">
        <f>SUM(B80:B81)</f>
        <v>0</v>
      </c>
      <c r="C79" s="189">
        <f>SUM(C80:C81)</f>
        <v>0</v>
      </c>
      <c r="D79" s="26" t="str">
        <f t="shared" si="2"/>
        <v>   </v>
      </c>
      <c r="E79" s="27">
        <f t="shared" si="1"/>
        <v>0</v>
      </c>
      <c r="F79" s="121"/>
    </row>
    <row r="80" spans="1:6" ht="12.75">
      <c r="A80" s="47" t="s">
        <v>260</v>
      </c>
      <c r="B80" s="16">
        <v>0</v>
      </c>
      <c r="C80" s="25"/>
      <c r="D80" s="26" t="str">
        <f t="shared" si="2"/>
        <v>   </v>
      </c>
      <c r="E80" s="27">
        <f t="shared" si="1"/>
        <v>0</v>
      </c>
      <c r="F80" s="121"/>
    </row>
    <row r="81" spans="1:6" ht="12.75">
      <c r="A81" s="47" t="s">
        <v>261</v>
      </c>
      <c r="B81" s="16">
        <v>0</v>
      </c>
      <c r="C81" s="25"/>
      <c r="D81" s="26" t="str">
        <f t="shared" si="2"/>
        <v>   </v>
      </c>
      <c r="E81" s="27">
        <f t="shared" si="1"/>
        <v>0</v>
      </c>
      <c r="F81" s="121"/>
    </row>
    <row r="82" spans="1:6" ht="25.5">
      <c r="A82" s="16" t="s">
        <v>250</v>
      </c>
      <c r="B82" s="189">
        <f>SUM(B83:B84)</f>
        <v>0</v>
      </c>
      <c r="C82" s="189">
        <f>SUM(C83:C84)</f>
        <v>0</v>
      </c>
      <c r="D82" s="26" t="str">
        <f t="shared" si="2"/>
        <v>   </v>
      </c>
      <c r="E82" s="27">
        <f t="shared" si="1"/>
        <v>0</v>
      </c>
      <c r="F82" s="121"/>
    </row>
    <row r="83" spans="1:6" ht="12.75">
      <c r="A83" s="47" t="s">
        <v>260</v>
      </c>
      <c r="B83" s="120">
        <v>0</v>
      </c>
      <c r="C83" s="25"/>
      <c r="D83" s="26" t="str">
        <f t="shared" si="2"/>
        <v>   </v>
      </c>
      <c r="E83" s="49">
        <f t="shared" si="1"/>
        <v>0</v>
      </c>
      <c r="F83" s="121"/>
    </row>
    <row r="84" spans="1:6" ht="12.75">
      <c r="A84" s="47" t="s">
        <v>261</v>
      </c>
      <c r="B84" s="120">
        <v>0</v>
      </c>
      <c r="C84" s="25"/>
      <c r="D84" s="26" t="str">
        <f t="shared" si="2"/>
        <v>   </v>
      </c>
      <c r="E84" s="49">
        <f t="shared" si="1"/>
        <v>0</v>
      </c>
      <c r="F84" s="121"/>
    </row>
    <row r="85" spans="1:6" ht="12.75">
      <c r="A85" s="117" t="s">
        <v>252</v>
      </c>
      <c r="B85" s="225">
        <f>SUM(B86:B88)</f>
        <v>434016</v>
      </c>
      <c r="C85" s="225">
        <f>SUM(C86:C88)</f>
        <v>434016</v>
      </c>
      <c r="D85" s="26">
        <f t="shared" si="2"/>
        <v>100</v>
      </c>
      <c r="E85" s="49">
        <f t="shared" si="1"/>
        <v>0</v>
      </c>
      <c r="F85" s="121"/>
    </row>
    <row r="86" spans="1:6" ht="12.75">
      <c r="A86" s="47" t="s">
        <v>259</v>
      </c>
      <c r="B86" s="120">
        <v>154080</v>
      </c>
      <c r="C86" s="25">
        <v>154080</v>
      </c>
      <c r="D86" s="26">
        <f t="shared" si="2"/>
        <v>100</v>
      </c>
      <c r="E86" s="49">
        <f t="shared" si="1"/>
        <v>0</v>
      </c>
      <c r="F86" s="121"/>
    </row>
    <row r="87" spans="1:6" ht="12.75">
      <c r="A87" s="47" t="s">
        <v>260</v>
      </c>
      <c r="B87" s="120">
        <v>279936</v>
      </c>
      <c r="C87" s="25">
        <v>279936</v>
      </c>
      <c r="D87" s="26">
        <f t="shared" si="2"/>
        <v>100</v>
      </c>
      <c r="E87" s="49">
        <f t="shared" si="1"/>
        <v>0</v>
      </c>
      <c r="F87" s="121"/>
    </row>
    <row r="88" spans="1:6" ht="12.75">
      <c r="A88" s="47" t="s">
        <v>261</v>
      </c>
      <c r="B88" s="120">
        <v>0</v>
      </c>
      <c r="C88" s="25"/>
      <c r="D88" s="26" t="str">
        <f t="shared" si="2"/>
        <v>   </v>
      </c>
      <c r="E88" s="49">
        <f t="shared" si="1"/>
        <v>0</v>
      </c>
      <c r="F88" s="121"/>
    </row>
    <row r="89" spans="1:5" ht="15.75">
      <c r="A89" s="161" t="s">
        <v>19</v>
      </c>
      <c r="B89" s="165">
        <f>SUM(B41,B48,B50,B52,B58,B64,B65,B69,B71,)</f>
        <v>2898116</v>
      </c>
      <c r="C89" s="165">
        <f>SUM(C41,C48,C50,C52,C58,C64,C65,C69,C71,)</f>
        <v>2359877.71</v>
      </c>
      <c r="D89" s="163">
        <f t="shared" si="2"/>
        <v>81.42799356547495</v>
      </c>
      <c r="E89" s="164">
        <f t="shared" si="1"/>
        <v>-538238.29</v>
      </c>
    </row>
    <row r="90" spans="1:5" ht="13.5" thickBot="1">
      <c r="A90" s="98" t="s">
        <v>237</v>
      </c>
      <c r="B90" s="209">
        <f>B43+B67</f>
        <v>991600</v>
      </c>
      <c r="C90" s="209">
        <f>C43+C67</f>
        <v>852924.56</v>
      </c>
      <c r="D90" s="99">
        <f t="shared" si="2"/>
        <v>86.01498184751917</v>
      </c>
      <c r="E90" s="100">
        <f t="shared" si="1"/>
        <v>-138675.43999999994</v>
      </c>
    </row>
    <row r="91" spans="1:5" s="76" customFormat="1" ht="23.25" customHeight="1">
      <c r="A91" s="110" t="s">
        <v>271</v>
      </c>
      <c r="B91" s="110"/>
      <c r="C91" s="254"/>
      <c r="D91" s="254"/>
      <c r="E91" s="254"/>
    </row>
    <row r="92" spans="1:5" s="76" customFormat="1" ht="12" customHeight="1">
      <c r="A92" s="110" t="s">
        <v>270</v>
      </c>
      <c r="B92" s="110"/>
      <c r="C92" s="111" t="s">
        <v>272</v>
      </c>
      <c r="D92" s="112"/>
      <c r="E92" s="113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</sheetData>
  <mergeCells count="2">
    <mergeCell ref="A1:E1"/>
    <mergeCell ref="C91:E9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A1">
      <selection activeCell="A23" sqref="A21:A23"/>
    </sheetView>
  </sheetViews>
  <sheetFormatPr defaultColWidth="9.00390625" defaultRowHeight="12.75"/>
  <cols>
    <col min="1" max="1" width="105.125" style="0" customWidth="1"/>
    <col min="2" max="2" width="15.125" style="0" customWidth="1"/>
    <col min="3" max="3" width="16.625" style="0" customWidth="1"/>
    <col min="4" max="4" width="17.375" style="0" customWidth="1"/>
    <col min="5" max="5" width="17.00390625" style="0" customWidth="1"/>
  </cols>
  <sheetData>
    <row r="1" spans="1:5" ht="18">
      <c r="A1" s="256" t="s">
        <v>303</v>
      </c>
      <c r="B1" s="256"/>
      <c r="C1" s="256"/>
      <c r="D1" s="256"/>
      <c r="E1" s="256"/>
    </row>
    <row r="2" spans="1:5" ht="12.75">
      <c r="A2" s="4"/>
      <c r="B2" s="4"/>
      <c r="C2" s="3"/>
      <c r="D2" s="3"/>
      <c r="E2" s="3"/>
    </row>
    <row r="3" spans="1:5" ht="5.25" customHeight="1" thickBot="1">
      <c r="A3" s="4"/>
      <c r="B3" s="4"/>
      <c r="C3" s="5"/>
      <c r="D3" s="4"/>
      <c r="E3" s="4" t="s">
        <v>0</v>
      </c>
    </row>
    <row r="4" spans="1:5" ht="67.5" customHeight="1">
      <c r="A4" s="35" t="s">
        <v>1</v>
      </c>
      <c r="B4" s="19" t="s">
        <v>215</v>
      </c>
      <c r="C4" s="32" t="s">
        <v>297</v>
      </c>
      <c r="D4" s="19" t="s">
        <v>225</v>
      </c>
      <c r="E4" s="101" t="s">
        <v>228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88">
        <f>SUM(B8)</f>
        <v>788700</v>
      </c>
      <c r="C7" s="188">
        <f>SUM(C8)</f>
        <v>720259.25</v>
      </c>
      <c r="D7" s="26">
        <f aca="true" t="shared" si="0" ref="D7:D74">IF(B7=0,"   ",C7/B7*100)</f>
        <v>91.32233422086978</v>
      </c>
      <c r="E7" s="49">
        <f aca="true" t="shared" si="1" ref="E7:E100">C7-B7</f>
        <v>-68440.75</v>
      </c>
    </row>
    <row r="8" spans="1:5" ht="12.75">
      <c r="A8" s="16" t="s">
        <v>57</v>
      </c>
      <c r="B8" s="25">
        <v>788700</v>
      </c>
      <c r="C8" s="27">
        <v>720259.25</v>
      </c>
      <c r="D8" s="26">
        <f t="shared" si="0"/>
        <v>91.32233422086978</v>
      </c>
      <c r="E8" s="49">
        <f t="shared" si="1"/>
        <v>-68440.75</v>
      </c>
    </row>
    <row r="9" spans="1:5" ht="12.75">
      <c r="A9" s="16" t="s">
        <v>7</v>
      </c>
      <c r="B9" s="190">
        <f>SUM(B10:B10)</f>
        <v>6000</v>
      </c>
      <c r="C9" s="190">
        <f>C10</f>
        <v>3308.7</v>
      </c>
      <c r="D9" s="26">
        <f t="shared" si="0"/>
        <v>55.144999999999996</v>
      </c>
      <c r="E9" s="49">
        <f t="shared" si="1"/>
        <v>-2691.3</v>
      </c>
    </row>
    <row r="10" spans="1:5" ht="12.75">
      <c r="A10" s="16" t="s">
        <v>38</v>
      </c>
      <c r="B10" s="25">
        <v>6000</v>
      </c>
      <c r="C10" s="33">
        <v>3308.7</v>
      </c>
      <c r="D10" s="26">
        <f t="shared" si="0"/>
        <v>55.144999999999996</v>
      </c>
      <c r="E10" s="49">
        <f t="shared" si="1"/>
        <v>-2691.3</v>
      </c>
    </row>
    <row r="11" spans="1:5" ht="12.75">
      <c r="A11" s="16" t="s">
        <v>9</v>
      </c>
      <c r="B11" s="190">
        <f>SUM(B12:B13)</f>
        <v>108500</v>
      </c>
      <c r="C11" s="190">
        <f>SUM(C12:C13)</f>
        <v>205142.66</v>
      </c>
      <c r="D11" s="26">
        <f t="shared" si="0"/>
        <v>189.07157603686636</v>
      </c>
      <c r="E11" s="49">
        <f t="shared" si="1"/>
        <v>96642.66</v>
      </c>
    </row>
    <row r="12" spans="1:5" ht="12.75">
      <c r="A12" s="16" t="s">
        <v>39</v>
      </c>
      <c r="B12" s="25">
        <v>66200</v>
      </c>
      <c r="C12" s="27">
        <v>23029.04</v>
      </c>
      <c r="D12" s="26">
        <f t="shared" si="0"/>
        <v>34.78706948640484</v>
      </c>
      <c r="E12" s="49">
        <f t="shared" si="1"/>
        <v>-43170.96</v>
      </c>
    </row>
    <row r="13" spans="1:5" ht="12.75">
      <c r="A13" s="16" t="s">
        <v>10</v>
      </c>
      <c r="B13" s="25">
        <v>42300</v>
      </c>
      <c r="C13" s="27">
        <v>182113.62</v>
      </c>
      <c r="D13" s="26">
        <f t="shared" si="0"/>
        <v>430.52865248226954</v>
      </c>
      <c r="E13" s="49">
        <f t="shared" si="1"/>
        <v>139813.62</v>
      </c>
    </row>
    <row r="14" spans="1:5" ht="27" customHeight="1">
      <c r="A14" s="16" t="s">
        <v>143</v>
      </c>
      <c r="B14" s="25"/>
      <c r="C14" s="27">
        <v>569</v>
      </c>
      <c r="D14" s="26" t="str">
        <f t="shared" si="0"/>
        <v>   </v>
      </c>
      <c r="E14" s="49">
        <f t="shared" si="1"/>
        <v>569</v>
      </c>
    </row>
    <row r="15" spans="1:5" ht="26.25" customHeight="1">
      <c r="A15" s="16" t="s">
        <v>40</v>
      </c>
      <c r="B15" s="190">
        <f>B16+B17</f>
        <v>1308000</v>
      </c>
      <c r="C15" s="190">
        <f>SUM(C16:C17)</f>
        <v>272539.9</v>
      </c>
      <c r="D15" s="26">
        <f t="shared" si="0"/>
        <v>20.83638379204893</v>
      </c>
      <c r="E15" s="49">
        <f t="shared" si="1"/>
        <v>-1035460.1</v>
      </c>
    </row>
    <row r="16" spans="1:5" ht="12.75">
      <c r="A16" s="16" t="s">
        <v>41</v>
      </c>
      <c r="B16" s="25">
        <v>1306000</v>
      </c>
      <c r="C16" s="27">
        <v>247989.91</v>
      </c>
      <c r="D16" s="26">
        <f t="shared" si="0"/>
        <v>18.98850765696784</v>
      </c>
      <c r="E16" s="49">
        <f t="shared" si="1"/>
        <v>-1058010.09</v>
      </c>
    </row>
    <row r="17" spans="1:5" ht="25.5" customHeight="1">
      <c r="A17" s="16" t="s">
        <v>42</v>
      </c>
      <c r="B17" s="25">
        <v>2000</v>
      </c>
      <c r="C17" s="25">
        <v>24549.99</v>
      </c>
      <c r="D17" s="26">
        <f t="shared" si="0"/>
        <v>1227.4995000000001</v>
      </c>
      <c r="E17" s="49">
        <f t="shared" si="1"/>
        <v>22549.99</v>
      </c>
    </row>
    <row r="18" spans="1:5" ht="16.5" customHeight="1">
      <c r="A18" s="42" t="s">
        <v>147</v>
      </c>
      <c r="B18" s="25">
        <v>0</v>
      </c>
      <c r="C18" s="27">
        <v>7478.95</v>
      </c>
      <c r="D18" s="26" t="str">
        <f t="shared" si="0"/>
        <v>   </v>
      </c>
      <c r="E18" s="49">
        <f t="shared" si="1"/>
        <v>7478.95</v>
      </c>
    </row>
    <row r="19" spans="1:5" ht="14.25" customHeight="1">
      <c r="A19" s="16" t="s">
        <v>105</v>
      </c>
      <c r="B19" s="190">
        <f>SUM(B20:B20)</f>
        <v>0</v>
      </c>
      <c r="C19" s="190">
        <f>SUM(C20:C20)</f>
        <v>37236.55</v>
      </c>
      <c r="D19" s="26" t="str">
        <f t="shared" si="0"/>
        <v>   </v>
      </c>
      <c r="E19" s="49">
        <f t="shared" si="1"/>
        <v>37236.55</v>
      </c>
    </row>
    <row r="20" spans="1:5" ht="26.25" customHeight="1">
      <c r="A20" s="16" t="s">
        <v>106</v>
      </c>
      <c r="B20" s="25">
        <v>0</v>
      </c>
      <c r="C20" s="25">
        <v>37236.55</v>
      </c>
      <c r="D20" s="26" t="str">
        <f t="shared" si="0"/>
        <v>   </v>
      </c>
      <c r="E20" s="49">
        <f t="shared" si="1"/>
        <v>37236.55</v>
      </c>
    </row>
    <row r="21" spans="1:5" ht="17.25" customHeight="1">
      <c r="A21" s="16" t="s">
        <v>43</v>
      </c>
      <c r="B21" s="25">
        <v>0</v>
      </c>
      <c r="C21" s="25">
        <v>0</v>
      </c>
      <c r="D21" s="26"/>
      <c r="E21" s="49">
        <f t="shared" si="1"/>
        <v>0</v>
      </c>
    </row>
    <row r="22" spans="1:5" ht="12.75">
      <c r="A22" s="16" t="s">
        <v>44</v>
      </c>
      <c r="B22" s="190">
        <f>SUM(B23)</f>
        <v>0</v>
      </c>
      <c r="C22" s="188">
        <f>C23+C24</f>
        <v>5822</v>
      </c>
      <c r="D22" s="26" t="str">
        <f t="shared" si="0"/>
        <v>   </v>
      </c>
      <c r="E22" s="49">
        <f t="shared" si="1"/>
        <v>5822</v>
      </c>
    </row>
    <row r="23" spans="1:5" ht="13.5" customHeight="1">
      <c r="A23" s="16" t="s">
        <v>244</v>
      </c>
      <c r="B23" s="25">
        <v>0</v>
      </c>
      <c r="C23" s="27">
        <v>0</v>
      </c>
      <c r="D23" s="26" t="str">
        <f t="shared" si="0"/>
        <v>   </v>
      </c>
      <c r="E23" s="49">
        <f t="shared" si="1"/>
        <v>0</v>
      </c>
    </row>
    <row r="24" spans="1:5" ht="13.5" customHeight="1">
      <c r="A24" s="16" t="s">
        <v>278</v>
      </c>
      <c r="B24" s="25">
        <v>0</v>
      </c>
      <c r="C24" s="27">
        <v>5822</v>
      </c>
      <c r="D24" s="26"/>
      <c r="E24" s="49"/>
    </row>
    <row r="25" spans="1:5" ht="14.25" customHeight="1">
      <c r="A25" s="16" t="s">
        <v>151</v>
      </c>
      <c r="B25" s="25">
        <v>0</v>
      </c>
      <c r="C25" s="24">
        <v>0</v>
      </c>
      <c r="D25" s="26" t="str">
        <f t="shared" si="0"/>
        <v>   </v>
      </c>
      <c r="E25" s="49">
        <f t="shared" si="1"/>
        <v>0</v>
      </c>
    </row>
    <row r="26" spans="1:5" ht="15" customHeight="1">
      <c r="A26" s="161" t="s">
        <v>11</v>
      </c>
      <c r="B26" s="213">
        <f>SUM(B7,B9,B11,B14,B15,B18,B19,B21,B22,B25,)</f>
        <v>2211200</v>
      </c>
      <c r="C26" s="213">
        <f>SUM(C7,C9,C11,C14,C15,C18,C19,C21,C22,C25,)</f>
        <v>1252357.01</v>
      </c>
      <c r="D26" s="163">
        <f t="shared" si="0"/>
        <v>56.6369848950796</v>
      </c>
      <c r="E26" s="164">
        <f t="shared" si="1"/>
        <v>-958842.99</v>
      </c>
    </row>
    <row r="27" spans="1:5" ht="15.75" customHeight="1">
      <c r="A27" s="17" t="s">
        <v>46</v>
      </c>
      <c r="B27" s="24">
        <v>1304100</v>
      </c>
      <c r="C27" s="24">
        <v>1245644</v>
      </c>
      <c r="D27" s="26">
        <f t="shared" si="0"/>
        <v>95.5175216624492</v>
      </c>
      <c r="E27" s="49">
        <f t="shared" si="1"/>
        <v>-58456</v>
      </c>
    </row>
    <row r="28" spans="1:5" ht="16.5" customHeight="1">
      <c r="A28" s="16" t="s">
        <v>65</v>
      </c>
      <c r="B28" s="25">
        <v>0</v>
      </c>
      <c r="C28" s="27">
        <v>0</v>
      </c>
      <c r="D28" s="26" t="str">
        <f t="shared" si="0"/>
        <v>   </v>
      </c>
      <c r="E28" s="49">
        <f t="shared" si="1"/>
        <v>0</v>
      </c>
    </row>
    <row r="29" spans="1:5" ht="28.5" customHeight="1">
      <c r="A29" s="197" t="s">
        <v>69</v>
      </c>
      <c r="B29" s="198">
        <v>116400</v>
      </c>
      <c r="C29" s="198">
        <v>116400</v>
      </c>
      <c r="D29" s="199">
        <f t="shared" si="0"/>
        <v>100</v>
      </c>
      <c r="E29" s="200">
        <f t="shared" si="1"/>
        <v>0</v>
      </c>
    </row>
    <row r="30" spans="1:5" ht="27" customHeight="1">
      <c r="A30" s="16" t="s">
        <v>70</v>
      </c>
      <c r="B30" s="25">
        <v>200</v>
      </c>
      <c r="C30" s="27">
        <v>200</v>
      </c>
      <c r="D30" s="26">
        <f t="shared" si="0"/>
        <v>100</v>
      </c>
      <c r="E30" s="49">
        <f t="shared" si="1"/>
        <v>0</v>
      </c>
    </row>
    <row r="31" spans="1:5" ht="41.25" customHeight="1">
      <c r="A31" s="16" t="s">
        <v>109</v>
      </c>
      <c r="B31" s="25">
        <v>2227400</v>
      </c>
      <c r="C31" s="27">
        <v>2227400</v>
      </c>
      <c r="D31" s="26">
        <f t="shared" si="0"/>
        <v>100</v>
      </c>
      <c r="E31" s="49">
        <f t="shared" si="1"/>
        <v>0</v>
      </c>
    </row>
    <row r="32" spans="1:5" ht="41.25" customHeight="1">
      <c r="A32" s="16" t="s">
        <v>279</v>
      </c>
      <c r="B32" s="25">
        <v>115560</v>
      </c>
      <c r="C32" s="27">
        <v>115560</v>
      </c>
      <c r="D32" s="26">
        <f t="shared" si="0"/>
        <v>100</v>
      </c>
      <c r="E32" s="49">
        <f t="shared" si="1"/>
        <v>0</v>
      </c>
    </row>
    <row r="33" spans="1:5" ht="29.25" customHeight="1">
      <c r="A33" s="16" t="s">
        <v>183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12.75" customHeight="1">
      <c r="A34" s="16" t="s">
        <v>79</v>
      </c>
      <c r="B34" s="25">
        <v>314581</v>
      </c>
      <c r="C34" s="25">
        <v>209952</v>
      </c>
      <c r="D34" s="26">
        <f t="shared" si="0"/>
        <v>66.74020363594751</v>
      </c>
      <c r="E34" s="49">
        <f t="shared" si="1"/>
        <v>-104629</v>
      </c>
    </row>
    <row r="35" spans="1:5" ht="25.5" customHeight="1">
      <c r="A35" s="197" t="s">
        <v>165</v>
      </c>
      <c r="B35" s="198">
        <v>7500</v>
      </c>
      <c r="C35" s="198">
        <v>7500</v>
      </c>
      <c r="D35" s="199">
        <f t="shared" si="0"/>
        <v>100</v>
      </c>
      <c r="E35" s="200">
        <f t="shared" si="1"/>
        <v>0</v>
      </c>
    </row>
    <row r="36" spans="1:5" ht="18" customHeight="1">
      <c r="A36" s="16" t="s">
        <v>76</v>
      </c>
      <c r="B36" s="190">
        <f>B37</f>
        <v>268000</v>
      </c>
      <c r="C36" s="190">
        <f>C37</f>
        <v>123101</v>
      </c>
      <c r="D36" s="26">
        <f t="shared" si="0"/>
        <v>45.93320895522388</v>
      </c>
      <c r="E36" s="49">
        <f t="shared" si="1"/>
        <v>-144899</v>
      </c>
    </row>
    <row r="37" spans="1:5" s="7" customFormat="1" ht="14.25" customHeight="1">
      <c r="A37" s="16" t="s">
        <v>194</v>
      </c>
      <c r="B37" s="64">
        <v>268000</v>
      </c>
      <c r="C37" s="25">
        <v>123101</v>
      </c>
      <c r="D37" s="64">
        <f t="shared" si="0"/>
        <v>45.93320895522388</v>
      </c>
      <c r="E37" s="43">
        <f t="shared" si="1"/>
        <v>-144899</v>
      </c>
    </row>
    <row r="38" spans="1:5" s="7" customFormat="1" ht="14.25" customHeight="1">
      <c r="A38" s="16" t="s">
        <v>286</v>
      </c>
      <c r="B38" s="64"/>
      <c r="C38" s="25"/>
      <c r="D38" s="64"/>
      <c r="E38" s="43"/>
    </row>
    <row r="39" spans="1:5" ht="39" customHeight="1">
      <c r="A39" s="16" t="s">
        <v>169</v>
      </c>
      <c r="B39" s="25">
        <v>0</v>
      </c>
      <c r="C39" s="25">
        <v>0</v>
      </c>
      <c r="D39" s="26" t="str">
        <f t="shared" si="0"/>
        <v>   </v>
      </c>
      <c r="E39" s="49">
        <f t="shared" si="1"/>
        <v>0</v>
      </c>
    </row>
    <row r="40" spans="1:5" ht="16.5" customHeight="1">
      <c r="A40" s="16" t="s">
        <v>47</v>
      </c>
      <c r="B40" s="25">
        <v>0</v>
      </c>
      <c r="C40" s="27">
        <v>0</v>
      </c>
      <c r="D40" s="26" t="str">
        <f t="shared" si="0"/>
        <v>   </v>
      </c>
      <c r="E40" s="49">
        <f t="shared" si="1"/>
        <v>0</v>
      </c>
    </row>
    <row r="41" spans="1:5" ht="23.25" customHeight="1">
      <c r="A41" s="161" t="s">
        <v>14</v>
      </c>
      <c r="B41" s="165">
        <f>SUM(B26,B27,B28:B36,B39,B40)</f>
        <v>6564941</v>
      </c>
      <c r="C41" s="165">
        <f>SUM(C26,C27,C28:C36,C39,C40)</f>
        <v>5298114.01</v>
      </c>
      <c r="D41" s="163">
        <f t="shared" si="0"/>
        <v>80.70314737025053</v>
      </c>
      <c r="E41" s="164">
        <f t="shared" si="1"/>
        <v>-1266826.9900000002</v>
      </c>
    </row>
    <row r="42" spans="1:5" ht="12.75">
      <c r="A42" s="22" t="s">
        <v>15</v>
      </c>
      <c r="B42" s="51"/>
      <c r="C42" s="52"/>
      <c r="D42" s="26" t="str">
        <f t="shared" si="0"/>
        <v>   </v>
      </c>
      <c r="E42" s="49"/>
    </row>
    <row r="43" spans="1:5" ht="12.75">
      <c r="A43" s="16" t="s">
        <v>48</v>
      </c>
      <c r="B43" s="25">
        <v>782400</v>
      </c>
      <c r="C43" s="25">
        <v>619616.92</v>
      </c>
      <c r="D43" s="26">
        <f t="shared" si="0"/>
        <v>79.19439161554193</v>
      </c>
      <c r="E43" s="49">
        <f t="shared" si="1"/>
        <v>-162783.07999999996</v>
      </c>
    </row>
    <row r="44" spans="1:5" ht="12.75" customHeight="1">
      <c r="A44" s="16" t="s">
        <v>49</v>
      </c>
      <c r="B44" s="25">
        <v>757900</v>
      </c>
      <c r="C44" s="25">
        <v>619616.92</v>
      </c>
      <c r="D44" s="26">
        <f t="shared" si="0"/>
        <v>81.75444253859348</v>
      </c>
      <c r="E44" s="49">
        <f t="shared" si="1"/>
        <v>-138283.07999999996</v>
      </c>
    </row>
    <row r="45" spans="1:5" ht="12.75">
      <c r="A45" s="116" t="s">
        <v>234</v>
      </c>
      <c r="B45" s="25">
        <v>476900</v>
      </c>
      <c r="C45" s="28">
        <v>422744.97</v>
      </c>
      <c r="D45" s="26">
        <f t="shared" si="0"/>
        <v>88.64436359823861</v>
      </c>
      <c r="E45" s="49">
        <f t="shared" si="1"/>
        <v>-54155.03000000003</v>
      </c>
    </row>
    <row r="46" spans="1:5" ht="12.75">
      <c r="A46" s="16" t="s">
        <v>195</v>
      </c>
      <c r="B46" s="25">
        <v>200</v>
      </c>
      <c r="C46" s="28">
        <v>200</v>
      </c>
      <c r="D46" s="26">
        <f t="shared" si="0"/>
        <v>100</v>
      </c>
      <c r="E46" s="49">
        <f t="shared" si="1"/>
        <v>0</v>
      </c>
    </row>
    <row r="47" spans="1:5" ht="12.75">
      <c r="A47" s="16" t="s">
        <v>158</v>
      </c>
      <c r="B47" s="25">
        <v>500</v>
      </c>
      <c r="C47" s="27">
        <v>0</v>
      </c>
      <c r="D47" s="26">
        <f t="shared" si="0"/>
        <v>0</v>
      </c>
      <c r="E47" s="49">
        <f t="shared" si="1"/>
        <v>-500</v>
      </c>
    </row>
    <row r="48" spans="1:5" ht="12.75">
      <c r="A48" s="16" t="s">
        <v>71</v>
      </c>
      <c r="B48" s="190">
        <f>B49</f>
        <v>24000</v>
      </c>
      <c r="C48" s="190">
        <f>C49</f>
        <v>0</v>
      </c>
      <c r="D48" s="26"/>
      <c r="E48" s="49"/>
    </row>
    <row r="49" spans="1:5" ht="12.75">
      <c r="A49" s="16" t="s">
        <v>89</v>
      </c>
      <c r="B49" s="25">
        <v>24000</v>
      </c>
      <c r="C49" s="27">
        <v>0</v>
      </c>
      <c r="D49" s="26"/>
      <c r="E49" s="49"/>
    </row>
    <row r="50" spans="1:5" ht="12.75">
      <c r="A50" s="16" t="s">
        <v>67</v>
      </c>
      <c r="B50" s="191">
        <f>SUM(B51)</f>
        <v>116400</v>
      </c>
      <c r="C50" s="191">
        <f>SUM(C51)</f>
        <v>96640.27</v>
      </c>
      <c r="D50" s="26">
        <f t="shared" si="0"/>
        <v>83.02428694158075</v>
      </c>
      <c r="E50" s="49">
        <f t="shared" si="1"/>
        <v>-19759.729999999996</v>
      </c>
    </row>
    <row r="51" spans="1:5" ht="12" customHeight="1">
      <c r="A51" s="16" t="s">
        <v>190</v>
      </c>
      <c r="B51" s="25">
        <v>116400</v>
      </c>
      <c r="C51" s="27">
        <v>96640.27</v>
      </c>
      <c r="D51" s="26">
        <f t="shared" si="0"/>
        <v>83.02428694158075</v>
      </c>
      <c r="E51" s="49">
        <f t="shared" si="1"/>
        <v>-19759.729999999996</v>
      </c>
    </row>
    <row r="52" spans="1:5" ht="12.75">
      <c r="A52" s="16" t="s">
        <v>50</v>
      </c>
      <c r="B52" s="190">
        <f>SUM(B53)</f>
        <v>1100</v>
      </c>
      <c r="C52" s="191">
        <f>SUM(C53)</f>
        <v>0</v>
      </c>
      <c r="D52" s="26">
        <f t="shared" si="0"/>
        <v>0</v>
      </c>
      <c r="E52" s="49">
        <f t="shared" si="1"/>
        <v>-1100</v>
      </c>
    </row>
    <row r="53" spans="1:5" ht="12.75" customHeight="1">
      <c r="A53" s="47" t="s">
        <v>145</v>
      </c>
      <c r="B53" s="25">
        <v>1100</v>
      </c>
      <c r="C53" s="27">
        <v>0</v>
      </c>
      <c r="D53" s="26">
        <f t="shared" si="0"/>
        <v>0</v>
      </c>
      <c r="E53" s="49">
        <f t="shared" si="1"/>
        <v>-1100</v>
      </c>
    </row>
    <row r="54" spans="1:5" ht="15.75" customHeight="1">
      <c r="A54" s="16" t="s">
        <v>51</v>
      </c>
      <c r="B54" s="27">
        <v>0</v>
      </c>
      <c r="C54" s="27">
        <v>0</v>
      </c>
      <c r="D54" s="26" t="str">
        <f t="shared" si="0"/>
        <v>   </v>
      </c>
      <c r="E54" s="49">
        <f t="shared" si="1"/>
        <v>0</v>
      </c>
    </row>
    <row r="55" spans="1:5" ht="26.25" customHeight="1">
      <c r="A55" s="16" t="s">
        <v>16</v>
      </c>
      <c r="B55" s="190">
        <f>SUM(B56,B58,B59,)</f>
        <v>987900</v>
      </c>
      <c r="C55" s="190">
        <f>SUM(C56,C58,C59,)</f>
        <v>720633.16</v>
      </c>
      <c r="D55" s="26">
        <f t="shared" si="0"/>
        <v>72.94596214191719</v>
      </c>
      <c r="E55" s="49">
        <f t="shared" si="1"/>
        <v>-267266.83999999997</v>
      </c>
    </row>
    <row r="56" spans="1:5" ht="12.75">
      <c r="A56" s="16" t="s">
        <v>17</v>
      </c>
      <c r="B56" s="190">
        <f>SUM(B57:B57)</f>
        <v>150000</v>
      </c>
      <c r="C56" s="190">
        <f>SUM(C57:C57)</f>
        <v>125079</v>
      </c>
      <c r="D56" s="26">
        <f t="shared" si="0"/>
        <v>83.38600000000001</v>
      </c>
      <c r="E56" s="49">
        <f t="shared" si="1"/>
        <v>-24921</v>
      </c>
    </row>
    <row r="57" spans="1:5" ht="15.75" customHeight="1">
      <c r="A57" s="16" t="s">
        <v>160</v>
      </c>
      <c r="B57" s="25">
        <v>150000</v>
      </c>
      <c r="C57" s="27">
        <v>125079</v>
      </c>
      <c r="D57" s="26">
        <f t="shared" si="0"/>
        <v>83.38600000000001</v>
      </c>
      <c r="E57" s="49">
        <f t="shared" si="1"/>
        <v>-24921</v>
      </c>
    </row>
    <row r="58" spans="1:5" ht="12.75">
      <c r="A58" s="16" t="s">
        <v>146</v>
      </c>
      <c r="B58" s="25">
        <v>0</v>
      </c>
      <c r="C58" s="27">
        <v>0</v>
      </c>
      <c r="D58" s="26" t="str">
        <f t="shared" si="0"/>
        <v>   </v>
      </c>
      <c r="E58" s="49">
        <f t="shared" si="1"/>
        <v>0</v>
      </c>
    </row>
    <row r="59" spans="1:5" ht="12.75">
      <c r="A59" s="16" t="s">
        <v>96</v>
      </c>
      <c r="B59" s="25">
        <v>837900</v>
      </c>
      <c r="C59" s="25">
        <v>595554.16</v>
      </c>
      <c r="D59" s="26">
        <f t="shared" si="0"/>
        <v>71.07699725504237</v>
      </c>
      <c r="E59" s="49">
        <f t="shared" si="1"/>
        <v>-242345.83999999997</v>
      </c>
    </row>
    <row r="60" spans="1:5" ht="12.75">
      <c r="A60" s="16" t="s">
        <v>81</v>
      </c>
      <c r="B60" s="25">
        <v>180000</v>
      </c>
      <c r="C60" s="27">
        <v>180000</v>
      </c>
      <c r="D60" s="26">
        <f t="shared" si="0"/>
        <v>100</v>
      </c>
      <c r="E60" s="49">
        <f t="shared" si="1"/>
        <v>0</v>
      </c>
    </row>
    <row r="61" spans="1:5" ht="12.75">
      <c r="A61" s="16" t="s">
        <v>131</v>
      </c>
      <c r="B61" s="25">
        <v>268000</v>
      </c>
      <c r="C61" s="27">
        <v>123101</v>
      </c>
      <c r="D61" s="26">
        <f t="shared" si="0"/>
        <v>45.93320895522388</v>
      </c>
      <c r="E61" s="49">
        <f t="shared" si="1"/>
        <v>-144899</v>
      </c>
    </row>
    <row r="62" spans="1:5" ht="12.75">
      <c r="A62" s="16" t="s">
        <v>132</v>
      </c>
      <c r="B62" s="25">
        <v>270000</v>
      </c>
      <c r="C62" s="27">
        <v>224566.8</v>
      </c>
      <c r="D62" s="26">
        <f t="shared" si="0"/>
        <v>83.17288888888889</v>
      </c>
      <c r="E62" s="49">
        <f t="shared" si="1"/>
        <v>-45433.20000000001</v>
      </c>
    </row>
    <row r="63" spans="1:5" ht="12.75">
      <c r="A63" s="16" t="s">
        <v>82</v>
      </c>
      <c r="B63" s="25">
        <v>119900</v>
      </c>
      <c r="C63" s="27">
        <v>67886.36</v>
      </c>
      <c r="D63" s="26">
        <f t="shared" si="0"/>
        <v>56.6191492910759</v>
      </c>
      <c r="E63" s="49">
        <f t="shared" si="1"/>
        <v>-52013.64</v>
      </c>
    </row>
    <row r="64" spans="1:5" ht="15">
      <c r="A64" s="18" t="s">
        <v>24</v>
      </c>
      <c r="B64" s="31">
        <v>20000</v>
      </c>
      <c r="C64" s="31">
        <v>2155</v>
      </c>
      <c r="D64" s="26">
        <f t="shared" si="0"/>
        <v>10.775</v>
      </c>
      <c r="E64" s="49">
        <f t="shared" si="1"/>
        <v>-17845</v>
      </c>
    </row>
    <row r="65" spans="1:5" ht="12.75">
      <c r="A65" s="16" t="s">
        <v>54</v>
      </c>
      <c r="B65" s="188">
        <f>SUM(B66,)</f>
        <v>2269800</v>
      </c>
      <c r="C65" s="188">
        <f>SUM(C66,)</f>
        <v>1574804.95</v>
      </c>
      <c r="D65" s="26">
        <f t="shared" si="0"/>
        <v>69.3807802449555</v>
      </c>
      <c r="E65" s="49">
        <f t="shared" si="1"/>
        <v>-694995.05</v>
      </c>
    </row>
    <row r="66" spans="1:5" ht="17.25" customHeight="1">
      <c r="A66" s="16" t="s">
        <v>55</v>
      </c>
      <c r="B66" s="25">
        <v>2269800</v>
      </c>
      <c r="C66" s="27">
        <v>1574804.95</v>
      </c>
      <c r="D66" s="26">
        <f t="shared" si="0"/>
        <v>69.3807802449555</v>
      </c>
      <c r="E66" s="49">
        <f t="shared" si="1"/>
        <v>-694995.05</v>
      </c>
    </row>
    <row r="67" spans="1:5" ht="15.75" customHeight="1">
      <c r="A67" s="116" t="s">
        <v>234</v>
      </c>
      <c r="B67" s="25">
        <v>957200</v>
      </c>
      <c r="C67" s="27">
        <v>828841.85</v>
      </c>
      <c r="D67" s="26">
        <f t="shared" si="0"/>
        <v>86.59024759715838</v>
      </c>
      <c r="E67" s="49">
        <f t="shared" si="1"/>
        <v>-128358.15000000002</v>
      </c>
    </row>
    <row r="68" spans="1:5" ht="12.75">
      <c r="A68" s="16" t="s">
        <v>191</v>
      </c>
      <c r="B68" s="25">
        <v>7500</v>
      </c>
      <c r="C68" s="27">
        <v>7500</v>
      </c>
      <c r="D68" s="26">
        <f t="shared" si="0"/>
        <v>100</v>
      </c>
      <c r="E68" s="49">
        <f t="shared" si="1"/>
        <v>0</v>
      </c>
    </row>
    <row r="69" spans="1:5" ht="12.75">
      <c r="A69" s="16" t="s">
        <v>239</v>
      </c>
      <c r="B69" s="190">
        <f>SUM(B70,)</f>
        <v>20000</v>
      </c>
      <c r="C69" s="190">
        <f>SUM(C70,)</f>
        <v>19000</v>
      </c>
      <c r="D69" s="26">
        <f t="shared" si="0"/>
        <v>95</v>
      </c>
      <c r="E69" s="49">
        <f t="shared" si="1"/>
        <v>-1000</v>
      </c>
    </row>
    <row r="70" spans="1:5" ht="12.75" customHeight="1">
      <c r="A70" s="16" t="s">
        <v>56</v>
      </c>
      <c r="B70" s="25">
        <v>20000</v>
      </c>
      <c r="C70" s="28">
        <v>19000</v>
      </c>
      <c r="D70" s="26">
        <f t="shared" si="0"/>
        <v>95</v>
      </c>
      <c r="E70" s="49">
        <f t="shared" si="1"/>
        <v>-1000</v>
      </c>
    </row>
    <row r="71" spans="1:5" ht="12.75">
      <c r="A71" s="16" t="s">
        <v>18</v>
      </c>
      <c r="B71" s="190">
        <f>B72</f>
        <v>2697341</v>
      </c>
      <c r="C71" s="190">
        <f>C72</f>
        <v>993732</v>
      </c>
      <c r="D71" s="26">
        <f t="shared" si="0"/>
        <v>36.8411706195101</v>
      </c>
      <c r="E71" s="49">
        <f t="shared" si="1"/>
        <v>-1703609</v>
      </c>
    </row>
    <row r="72" spans="1:5" ht="12.75">
      <c r="A72" s="16" t="s">
        <v>248</v>
      </c>
      <c r="B72" s="190">
        <f>SUM(B93,B86,B77,B73,B98)</f>
        <v>2697341</v>
      </c>
      <c r="C72" s="190">
        <f>SUM(C93,C86,C77,C73+C98)</f>
        <v>993732</v>
      </c>
      <c r="D72" s="26"/>
      <c r="E72" s="49"/>
    </row>
    <row r="73" spans="1:5" ht="12.75">
      <c r="A73" s="117" t="s">
        <v>167</v>
      </c>
      <c r="B73" s="118">
        <v>0</v>
      </c>
      <c r="C73" s="118">
        <v>0</v>
      </c>
      <c r="D73" s="26" t="str">
        <f t="shared" si="0"/>
        <v>   </v>
      </c>
      <c r="E73" s="49">
        <f t="shared" si="1"/>
        <v>0</v>
      </c>
    </row>
    <row r="74" spans="1:5" ht="12.75">
      <c r="A74" s="16" t="s">
        <v>182</v>
      </c>
      <c r="B74" s="190">
        <f>B75+B76</f>
        <v>0</v>
      </c>
      <c r="C74" s="190">
        <f>C75+C76</f>
        <v>0</v>
      </c>
      <c r="D74" s="26" t="str">
        <f t="shared" si="0"/>
        <v>   </v>
      </c>
      <c r="E74" s="49">
        <f t="shared" si="1"/>
        <v>0</v>
      </c>
    </row>
    <row r="75" spans="1:5" ht="12.75">
      <c r="A75" s="16" t="s">
        <v>101</v>
      </c>
      <c r="B75" s="25">
        <v>0</v>
      </c>
      <c r="C75" s="25">
        <v>0</v>
      </c>
      <c r="D75" s="26" t="str">
        <f>IF(B75=0,"   ",C75/B75*100)</f>
        <v>   </v>
      </c>
      <c r="E75" s="49">
        <f t="shared" si="1"/>
        <v>0</v>
      </c>
    </row>
    <row r="76" spans="1:5" ht="12.75">
      <c r="A76" s="16" t="s">
        <v>112</v>
      </c>
      <c r="B76" s="25">
        <v>0</v>
      </c>
      <c r="C76" s="25">
        <v>0</v>
      </c>
      <c r="D76" s="26" t="str">
        <f>IF(B76=0,"   ",C76/B76*100)</f>
        <v>   </v>
      </c>
      <c r="E76" s="49">
        <f t="shared" si="1"/>
        <v>0</v>
      </c>
    </row>
    <row r="77" spans="1:5" ht="12.75">
      <c r="A77" s="117" t="s">
        <v>274</v>
      </c>
      <c r="B77" s="195">
        <f>SUM(B78,B82)</f>
        <v>0</v>
      </c>
      <c r="C77" s="195">
        <f>SUM(C78,C82)</f>
        <v>0</v>
      </c>
      <c r="D77" s="26" t="str">
        <f>IF(B77=0,"   ",C77/B77*100)</f>
        <v>   </v>
      </c>
      <c r="E77" s="49">
        <f t="shared" si="1"/>
        <v>0</v>
      </c>
    </row>
    <row r="78" spans="1:5" ht="12.75">
      <c r="A78" s="16" t="s">
        <v>251</v>
      </c>
      <c r="B78" s="190">
        <f>SUM(B79:B81)</f>
        <v>0</v>
      </c>
      <c r="C78" s="190">
        <f>SUM(C79:C81)</f>
        <v>0</v>
      </c>
      <c r="D78" s="26" t="str">
        <f>IF(B78=0,"   ",C78/B78*100)</f>
        <v>   </v>
      </c>
      <c r="E78" s="49">
        <f>C78-B78</f>
        <v>0</v>
      </c>
    </row>
    <row r="79" spans="1:5" ht="18" customHeight="1">
      <c r="A79" s="47" t="s">
        <v>259</v>
      </c>
      <c r="B79" s="25">
        <v>0</v>
      </c>
      <c r="C79" s="27"/>
      <c r="D79" s="26" t="str">
        <f aca="true" t="shared" si="2" ref="D79:D98">IF(B79=0,"   ",C79/B79*100)</f>
        <v>   </v>
      </c>
      <c r="E79" s="49">
        <f aca="true" t="shared" si="3" ref="E79:E98">C79-B79</f>
        <v>0</v>
      </c>
    </row>
    <row r="80" spans="1:5" ht="13.5" customHeight="1">
      <c r="A80" s="47" t="s">
        <v>260</v>
      </c>
      <c r="B80" s="25">
        <v>0</v>
      </c>
      <c r="C80" s="27"/>
      <c r="D80" s="26" t="str">
        <f t="shared" si="2"/>
        <v>   </v>
      </c>
      <c r="E80" s="49">
        <f t="shared" si="3"/>
        <v>0</v>
      </c>
    </row>
    <row r="81" spans="1:5" ht="13.5" customHeight="1">
      <c r="A81" s="47" t="s">
        <v>261</v>
      </c>
      <c r="B81" s="25">
        <v>0</v>
      </c>
      <c r="C81" s="27"/>
      <c r="D81" s="26" t="str">
        <f t="shared" si="2"/>
        <v>   </v>
      </c>
      <c r="E81" s="49">
        <f t="shared" si="3"/>
        <v>0</v>
      </c>
    </row>
    <row r="82" spans="1:5" ht="13.5" customHeight="1">
      <c r="A82" s="16" t="s">
        <v>250</v>
      </c>
      <c r="B82" s="190">
        <f>SUM(B83:B85)</f>
        <v>0</v>
      </c>
      <c r="C82" s="190">
        <f>SUM(C83:C85)</f>
        <v>0</v>
      </c>
      <c r="D82" s="26" t="str">
        <f t="shared" si="2"/>
        <v>   </v>
      </c>
      <c r="E82" s="49">
        <f t="shared" si="3"/>
        <v>0</v>
      </c>
    </row>
    <row r="83" spans="1:5" ht="13.5" customHeight="1">
      <c r="A83" s="47" t="s">
        <v>259</v>
      </c>
      <c r="B83" s="25">
        <v>0</v>
      </c>
      <c r="C83" s="27"/>
      <c r="D83" s="26" t="str">
        <f t="shared" si="2"/>
        <v>   </v>
      </c>
      <c r="E83" s="49">
        <f t="shared" si="3"/>
        <v>0</v>
      </c>
    </row>
    <row r="84" spans="1:5" ht="16.5" customHeight="1">
      <c r="A84" s="47" t="s">
        <v>260</v>
      </c>
      <c r="B84" s="25">
        <v>0</v>
      </c>
      <c r="C84" s="27"/>
      <c r="D84" s="26" t="str">
        <f t="shared" si="2"/>
        <v>   </v>
      </c>
      <c r="E84" s="49">
        <f t="shared" si="3"/>
        <v>0</v>
      </c>
    </row>
    <row r="85" spans="1:5" ht="16.5" customHeight="1">
      <c r="A85" s="47" t="s">
        <v>261</v>
      </c>
      <c r="B85" s="25">
        <v>0</v>
      </c>
      <c r="C85" s="27"/>
      <c r="D85" s="26" t="str">
        <f t="shared" si="2"/>
        <v>   </v>
      </c>
      <c r="E85" s="49">
        <f t="shared" si="3"/>
        <v>0</v>
      </c>
    </row>
    <row r="86" spans="1:5" ht="16.5" customHeight="1">
      <c r="A86" s="117" t="s">
        <v>275</v>
      </c>
      <c r="B86" s="195">
        <f>SUM(B87,B90)</f>
        <v>0</v>
      </c>
      <c r="C86" s="195">
        <f>SUM(C87,C90)</f>
        <v>0</v>
      </c>
      <c r="D86" s="26" t="str">
        <f t="shared" si="2"/>
        <v>   </v>
      </c>
      <c r="E86" s="49">
        <f t="shared" si="3"/>
        <v>0</v>
      </c>
    </row>
    <row r="87" spans="1:5" ht="16.5" customHeight="1">
      <c r="A87" s="16" t="s">
        <v>251</v>
      </c>
      <c r="B87" s="190">
        <f>SUM(B88:B89)</f>
        <v>0</v>
      </c>
      <c r="C87" s="190">
        <f>SUM(C88:C89)</f>
        <v>0</v>
      </c>
      <c r="D87" s="26" t="str">
        <f t="shared" si="2"/>
        <v>   </v>
      </c>
      <c r="E87" s="49">
        <f t="shared" si="3"/>
        <v>0</v>
      </c>
    </row>
    <row r="88" spans="1:5" ht="12.75">
      <c r="A88" s="47" t="s">
        <v>260</v>
      </c>
      <c r="B88" s="25">
        <v>0</v>
      </c>
      <c r="C88" s="27"/>
      <c r="D88" s="26" t="str">
        <f t="shared" si="2"/>
        <v>   </v>
      </c>
      <c r="E88" s="49">
        <f t="shared" si="3"/>
        <v>0</v>
      </c>
    </row>
    <row r="89" spans="1:5" ht="12.75">
      <c r="A89" s="47" t="s">
        <v>261</v>
      </c>
      <c r="B89" s="25">
        <v>0</v>
      </c>
      <c r="C89" s="27"/>
      <c r="D89" s="26" t="str">
        <f t="shared" si="2"/>
        <v>   </v>
      </c>
      <c r="E89" s="49">
        <f t="shared" si="3"/>
        <v>0</v>
      </c>
    </row>
    <row r="90" spans="1:5" ht="25.5">
      <c r="A90" s="16" t="s">
        <v>250</v>
      </c>
      <c r="B90" s="190">
        <f>SUM(B91:B92)</f>
        <v>0</v>
      </c>
      <c r="C90" s="25">
        <f>SUM(C91:C92)</f>
        <v>0</v>
      </c>
      <c r="D90" s="26" t="str">
        <f t="shared" si="2"/>
        <v>   </v>
      </c>
      <c r="E90" s="49">
        <f t="shared" si="3"/>
        <v>0</v>
      </c>
    </row>
    <row r="91" spans="1:5" ht="12.75">
      <c r="A91" s="47" t="s">
        <v>260</v>
      </c>
      <c r="B91" s="25">
        <v>0</v>
      </c>
      <c r="C91" s="27"/>
      <c r="D91" s="26" t="str">
        <f t="shared" si="2"/>
        <v>   </v>
      </c>
      <c r="E91" s="49">
        <f t="shared" si="3"/>
        <v>0</v>
      </c>
    </row>
    <row r="92" spans="1:5" ht="12.75">
      <c r="A92" s="47" t="s">
        <v>261</v>
      </c>
      <c r="B92" s="25">
        <v>0</v>
      </c>
      <c r="C92" s="27"/>
      <c r="D92" s="26" t="str">
        <f t="shared" si="2"/>
        <v>   </v>
      </c>
      <c r="E92" s="49">
        <f t="shared" si="3"/>
        <v>0</v>
      </c>
    </row>
    <row r="93" spans="1:5" ht="12.75">
      <c r="A93" s="117" t="s">
        <v>258</v>
      </c>
      <c r="B93" s="195">
        <f>SUM(B94:B96)</f>
        <v>469941</v>
      </c>
      <c r="C93" s="195">
        <f>SUM(C94:C96)</f>
        <v>325512</v>
      </c>
      <c r="D93" s="26">
        <f t="shared" si="2"/>
        <v>69.26656750528258</v>
      </c>
      <c r="E93" s="49">
        <f t="shared" si="3"/>
        <v>-144429</v>
      </c>
    </row>
    <row r="94" spans="1:5" ht="12.75">
      <c r="A94" s="47" t="s">
        <v>259</v>
      </c>
      <c r="B94" s="118">
        <v>115560</v>
      </c>
      <c r="C94" s="118">
        <v>115560</v>
      </c>
      <c r="D94" s="26">
        <f t="shared" si="2"/>
        <v>100</v>
      </c>
      <c r="E94" s="49">
        <f t="shared" si="3"/>
        <v>0</v>
      </c>
    </row>
    <row r="95" spans="1:5" ht="19.5" customHeight="1">
      <c r="A95" s="47" t="s">
        <v>260</v>
      </c>
      <c r="B95" s="118">
        <v>314581</v>
      </c>
      <c r="C95" s="118">
        <v>209952</v>
      </c>
      <c r="D95" s="26">
        <f t="shared" si="2"/>
        <v>66.74020363594751</v>
      </c>
      <c r="E95" s="49">
        <f t="shared" si="3"/>
        <v>-104629</v>
      </c>
    </row>
    <row r="96" spans="1:5" ht="19.5" customHeight="1">
      <c r="A96" s="47" t="s">
        <v>261</v>
      </c>
      <c r="B96" s="114">
        <v>39800</v>
      </c>
      <c r="C96" s="118">
        <v>0</v>
      </c>
      <c r="D96" s="26">
        <f t="shared" si="2"/>
        <v>0</v>
      </c>
      <c r="E96" s="49">
        <f t="shared" si="3"/>
        <v>-39800</v>
      </c>
    </row>
    <row r="97" spans="1:5" ht="19.5" customHeight="1">
      <c r="A97" s="47" t="s">
        <v>287</v>
      </c>
      <c r="B97" s="114">
        <v>0</v>
      </c>
      <c r="C97" s="118">
        <v>0</v>
      </c>
      <c r="D97" s="26" t="str">
        <f t="shared" si="2"/>
        <v>   </v>
      </c>
      <c r="E97" s="49">
        <f t="shared" si="3"/>
        <v>0</v>
      </c>
    </row>
    <row r="98" spans="1:5" ht="40.5" customHeight="1">
      <c r="A98" s="47" t="s">
        <v>273</v>
      </c>
      <c r="B98" s="114">
        <v>2227400</v>
      </c>
      <c r="C98" s="118">
        <v>668220</v>
      </c>
      <c r="D98" s="26">
        <f t="shared" si="2"/>
        <v>30</v>
      </c>
      <c r="E98" s="49">
        <f t="shared" si="3"/>
        <v>-1559180</v>
      </c>
    </row>
    <row r="99" spans="1:5" ht="19.5" customHeight="1">
      <c r="A99" s="161" t="s">
        <v>19</v>
      </c>
      <c r="B99" s="165">
        <f>SUM(B43,B50,B52,B54,B55,B64,B65,B69,B71,+B97)</f>
        <v>6894941</v>
      </c>
      <c r="C99" s="165">
        <f>SUM(C43,C50,C52,C54,C55,C64,C65,C69,C71,)</f>
        <v>4026582.3</v>
      </c>
      <c r="D99" s="163">
        <f>IF(B99=0,"   ",C99/B99*100)</f>
        <v>58.39908274777116</v>
      </c>
      <c r="E99" s="164">
        <f t="shared" si="1"/>
        <v>-2868358.7</v>
      </c>
    </row>
    <row r="100" spans="1:5" ht="19.5" customHeight="1" thickBot="1">
      <c r="A100" s="98" t="s">
        <v>237</v>
      </c>
      <c r="B100" s="209">
        <f>B45+B67</f>
        <v>1434100</v>
      </c>
      <c r="C100" s="209">
        <f>C45+C67</f>
        <v>1251586.8199999998</v>
      </c>
      <c r="D100" s="99">
        <f>IF(B100=0,"   ",C100/B100*100)</f>
        <v>87.2733296143923</v>
      </c>
      <c r="E100" s="100">
        <f t="shared" si="1"/>
        <v>-182513.18000000017</v>
      </c>
    </row>
    <row r="101" spans="1:5" s="76" customFormat="1" ht="23.25" customHeight="1">
      <c r="A101" s="110" t="s">
        <v>271</v>
      </c>
      <c r="B101" s="110"/>
      <c r="C101" s="254"/>
      <c r="D101" s="254"/>
      <c r="E101" s="254"/>
    </row>
    <row r="102" spans="1:5" s="76" customFormat="1" ht="12" customHeight="1">
      <c r="A102" s="110" t="s">
        <v>270</v>
      </c>
      <c r="B102" s="110"/>
      <c r="C102" s="111" t="s">
        <v>272</v>
      </c>
      <c r="D102" s="112"/>
      <c r="E102" s="113"/>
    </row>
    <row r="103" spans="1:5" ht="15" customHeight="1">
      <c r="A103" s="7"/>
      <c r="B103" s="7"/>
      <c r="C103" s="6"/>
      <c r="D103" s="7"/>
      <c r="E103" s="2"/>
    </row>
    <row r="104" spans="1:5" ht="12" customHeight="1">
      <c r="A104" s="65"/>
      <c r="B104" s="65"/>
      <c r="C104" s="66"/>
      <c r="D104" s="67"/>
      <c r="E104" s="68"/>
    </row>
    <row r="105" spans="1:5" ht="12.75">
      <c r="A105" s="7"/>
      <c r="B105" s="7"/>
      <c r="C105" s="6"/>
      <c r="D105" s="7"/>
      <c r="E105" s="2"/>
    </row>
    <row r="106" spans="1:5" ht="12.75">
      <c r="A106" s="7"/>
      <c r="B106" s="7"/>
      <c r="C106" s="6"/>
      <c r="D106" s="7"/>
      <c r="E106" s="2"/>
    </row>
    <row r="107" spans="1:5" ht="12.75">
      <c r="A107" s="7"/>
      <c r="B107" s="7"/>
      <c r="C107" s="6"/>
      <c r="D107" s="7"/>
      <c r="E107" s="2"/>
    </row>
    <row r="108" spans="1:5" ht="12.75">
      <c r="A108" s="7"/>
      <c r="B108" s="7"/>
      <c r="C108" s="6"/>
      <c r="D108" s="7"/>
      <c r="E108" s="2"/>
    </row>
  </sheetData>
  <mergeCells count="2">
    <mergeCell ref="A1:E1"/>
    <mergeCell ref="C101:E10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LAMAER</cp:lastModifiedBy>
  <cp:lastPrinted>2011-12-12T10:17:26Z</cp:lastPrinted>
  <dcterms:created xsi:type="dcterms:W3CDTF">2001-03-21T05:21:19Z</dcterms:created>
  <dcterms:modified xsi:type="dcterms:W3CDTF">2012-01-27T13:34:30Z</dcterms:modified>
  <cp:category/>
  <cp:version/>
  <cp:contentType/>
  <cp:contentStatus/>
</cp:coreProperties>
</file>