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'Лист1'!$A$1:$E$264</definedName>
  </definedNames>
  <calcPr fullCalcOnLoad="1"/>
</workbook>
</file>

<file path=xl/sharedStrings.xml><?xml version="1.0" encoding="utf-8"?>
<sst xmlns="http://schemas.openxmlformats.org/spreadsheetml/2006/main" count="227" uniqueCount="205">
  <si>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</si>
  <si>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</si>
  <si>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</si>
  <si>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</si>
  <si>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</si>
  <si>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</si>
  <si>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</si>
  <si>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</si>
  <si>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</si>
  <si>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</si>
  <si>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</si>
  <si>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</si>
  <si>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</si>
  <si>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</si>
  <si>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</si>
  <si>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</si>
  <si>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</si>
  <si>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</si>
  <si>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</si>
  <si>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</si>
  <si>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</si>
  <si>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</si>
  <si>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</si>
  <si>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</si>
  <si>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</si>
  <si>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</si>
  <si>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</si>
  <si>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</si>
  <si>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</si>
  <si>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</si>
  <si>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</si>
  <si>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</si>
  <si>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ЗАДОЛЖЕННОСТЬ ПО ОТМЕНЕННЫМ ДОХОДАМ</t>
  </si>
  <si>
    <t>Невыясненные поступления</t>
  </si>
  <si>
    <t>Прочие неналоговые поступления</t>
  </si>
  <si>
    <t>Проценты,получен,от предоставл, бюджетных кредитов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</si>
  <si>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</si>
  <si>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</si>
  <si>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</si>
  <si>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</si>
  <si>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</si>
  <si>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</si>
  <si>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</si>
  <si>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</si>
  <si>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</si>
  <si>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Доходы от реализации имущества,находящ.в муницип.собствен.</t>
  </si>
  <si>
    <t>ДОТАЦИИ НА ВЫРАВНИВ. УРОВНЯ БЮДЖ.ОБЕСПЕЧЕН.</t>
  </si>
  <si>
    <t>ДОХОДЫ ОТ ПРОДАЖИ МАТЕРИАЛ. И НЕМАТЕР. АКТИВОВ</t>
  </si>
  <si>
    <t>ДОТАЦИИ НА  ПОДДЕРЖКУ МЕР ПО ОБЕСПЕЧ.СБАЛАНСИРОВ. БЮДЖЕТОВ</t>
  </si>
  <si>
    <t>ДОХОДЫ ОТ ОКАЗАН.ПЛАТНЫХ УСЛУГ И КОМПЕНСАЦ. ЗАТРАТ ГОСУДАРСТВА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</si>
  <si>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</si>
  <si>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</si>
  <si>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</si>
  <si>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ДОХОДЫ ОТ ИСПОЛЬЗОВ. ИМУЩЕСТВА,НАХОДЯЩ.В МУНИЦИП. СОБСТВЕН.</t>
  </si>
  <si>
    <t>Другие вопросы в области национальной экономики</t>
  </si>
  <si>
    <t>Сбор за пользование объектами животного мира</t>
  </si>
  <si>
    <t>Обеспечение проведения выборов и референдумов</t>
  </si>
  <si>
    <t>ВОЗВРАТ ОСТАТКОВ СУБСИДИЙ, СУБВЕНЦИЙ И ИНЫХ МЕЖБЮДЖЕТНЫХ ТРАНСФЕРТОВ</t>
  </si>
  <si>
    <t>Уточненный план на  2011 год</t>
  </si>
  <si>
    <t>% исполнения к плану 2011 г.</t>
  </si>
  <si>
    <t>Отклонен от плана  2011 г ( +, - )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</si>
  <si>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</si>
  <si>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</si>
  <si>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</si>
  <si>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</si>
  <si>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</si>
  <si>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 xml:space="preserve">            оценка недвижимости</t>
  </si>
  <si>
    <t xml:space="preserve">            целевые программы  РОВД</t>
  </si>
  <si>
    <t xml:space="preserve">            муниципальные гарантии</t>
  </si>
  <si>
    <t xml:space="preserve">            прочие расходы (взносы муниц.образования,задолж.по арбитр.суду)</t>
  </si>
  <si>
    <t xml:space="preserve">              оперативные дежурные</t>
  </si>
  <si>
    <t>НАЦИОНАЛЬНАЯ ОБОРОНА</t>
  </si>
  <si>
    <t>субвенции бюджетам поселений на осуществление первичного воинского учета</t>
  </si>
  <si>
    <t xml:space="preserve">                     из них: заработная плата</t>
  </si>
  <si>
    <t>в т.ч. проектные работы по разработке правил землепользования и застройки</t>
  </si>
  <si>
    <t xml:space="preserve">субсидии бюджетам поселений на софинансирование расходов по осуществлению дорожной деятельности 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</si>
  <si>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</si>
  <si>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</si>
  <si>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</si>
  <si>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</si>
  <si>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</si>
  <si>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            межбюджетные трансферты бюджетам поселений на комплектование книжных фондов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</si>
  <si>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</si>
  <si>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</si>
  <si>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</si>
  <si>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</si>
  <si>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 xml:space="preserve">            районные целевые программы</t>
  </si>
  <si>
    <t>Пенсионное обеспечение</t>
  </si>
  <si>
    <t>в т.ч. матпомощь</t>
  </si>
  <si>
    <t xml:space="preserve">         проездные билеты учащимся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</si>
  <si>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</si>
  <si>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</si>
  <si>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</si>
  <si>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</si>
  <si>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</si>
  <si>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</si>
  <si>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</si>
  <si>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>Дотации бюджетам поселений на выравнивание бюджетной обеспеченности</t>
  </si>
  <si>
    <t>Иные дотации</t>
  </si>
  <si>
    <t>в т.ч.  обеспечение сбалансированности бюджетов поселений</t>
  </si>
  <si>
    <t xml:space="preserve">в том числе: заработная плата </t>
  </si>
  <si>
    <t xml:space="preserve">             содержание централизованной бухгалтерии</t>
  </si>
  <si>
    <t xml:space="preserve">                       из них: заработная плата</t>
  </si>
  <si>
    <t xml:space="preserve">             содержание архива</t>
  </si>
  <si>
    <t>Арендная плата за земли</t>
  </si>
  <si>
    <t>Доходы от сдачи в аренду имущ.,наход.в операт.управл. органов мест.самоуправл.</t>
  </si>
  <si>
    <t xml:space="preserve">            капитальный ремонт учреждений здравоохранения</t>
  </si>
  <si>
    <t>республиканские средства</t>
  </si>
  <si>
    <t>районные средства</t>
  </si>
  <si>
    <t xml:space="preserve">            денежные выплаты медперсоналу (фед. ср-ва)</t>
  </si>
  <si>
    <t>Профицит, дефицит (-)</t>
  </si>
  <si>
    <t>ЗДРАВООХРАНЕНИЕ</t>
  </si>
  <si>
    <t>КУЛЬТУРА, КИНЕМАТОГРАФИЯ</t>
  </si>
  <si>
    <t xml:space="preserve">БЕЗВОЗМЕЗДНЫЕ  ПОСТУПЛЕНИЯ </t>
  </si>
  <si>
    <t>из них:  перепись населения</t>
  </si>
  <si>
    <t xml:space="preserve">              ликвидация последствий чрезвычайных ситуаций</t>
  </si>
  <si>
    <t xml:space="preserve"> из них:  ЗАГСы 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</si>
  <si>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 (городскому поселению на строительство водопровода)</t>
  </si>
  <si>
    <t xml:space="preserve">         субсидии поселениям  на обеспечение жильем молодых семей в рамках ФЦП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</si>
  <si>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ФЦП "Социальное развитие села"</t>
  </si>
  <si>
    <t xml:space="preserve">         субсидии поселениям на обеспечение жильем молодых семей в рамках РЦП "Социальное развитие села"</t>
  </si>
  <si>
    <t xml:space="preserve">         субсидии поселениям на улучшение жилищных условий граждан, проживающих в сельской местности в рамках РЦП "Социальное развитие села"</t>
  </si>
  <si>
    <t xml:space="preserve">          субвенции поселениям  на обеспечение жилыми помещениями детей-сирот</t>
  </si>
  <si>
    <t>Прочие субсидии</t>
  </si>
  <si>
    <t>Субсидии поселениям на обеспечение жильем молодых семей</t>
  </si>
  <si>
    <t>Субсидии поселениям на осуществление мероприятий по обеспечению жильем граждан РФ, проживающих в сельской местности</t>
  </si>
  <si>
    <t xml:space="preserve">в том числе: дорожное хозяйство </t>
  </si>
  <si>
    <t xml:space="preserve">                    субсидии поселениям на осуществление дорожной деятельности в рамках благоустройства</t>
  </si>
  <si>
    <t xml:space="preserve">                    вовлечение в оборот необрабатываемых земель</t>
  </si>
  <si>
    <t>Субвенции на проведение статистических переписей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</si>
  <si>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</si>
  <si>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</si>
  <si>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</si>
  <si>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ежемесячное денежное вознаграждение за классное руководство</t>
  </si>
  <si>
    <t>Субвенции на обеспечение жилыми помещениями детей-сирот</t>
  </si>
  <si>
    <t>в том числе поселениям</t>
  </si>
  <si>
    <t>Субвенции на компенсацию части родительской платы</t>
  </si>
  <si>
    <t>Субвенции на денежные выплаты медперсоналу</t>
  </si>
  <si>
    <t>Прочие субвенции</t>
  </si>
  <si>
    <t>в том числе: создание комиссий по делам несовершеннолетних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</si>
  <si>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</si>
  <si>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</si>
  <si>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учебные расходы</t>
  </si>
  <si>
    <t xml:space="preserve">                     опека и попечительство</t>
  </si>
  <si>
    <t xml:space="preserve">                     ведение учета граждан (поселениям)</t>
  </si>
  <si>
    <t>из них: расходы по расчету дотаций</t>
  </si>
  <si>
    <t xml:space="preserve">            поселениям</t>
  </si>
  <si>
    <t xml:space="preserve">                     административные комиссии</t>
  </si>
  <si>
    <t>в том числе: проездные</t>
  </si>
  <si>
    <t xml:space="preserve">                     комплектование книжных фондов библиотек</t>
  </si>
  <si>
    <t xml:space="preserve">                     по взаимным из бюджета г/п в порядке межбюджетных транфертов</t>
  </si>
  <si>
    <t>Жилищное хозяйство</t>
  </si>
  <si>
    <t xml:space="preserve">            учет детей-сирот</t>
  </si>
  <si>
    <t>Транспорт</t>
  </si>
  <si>
    <t>субсидии в области речного транспорта</t>
  </si>
  <si>
    <t xml:space="preserve">            кап. ремонт ФАП д. Можары в рамках модернизации здравоохранения (респ.)</t>
  </si>
  <si>
    <t xml:space="preserve">                    капитальный ремонт объектов соцкультсферы</t>
  </si>
  <si>
    <t xml:space="preserve">                     модернизация здравоохранения (кап. ремонт ФАП д. Можары)</t>
  </si>
  <si>
    <t xml:space="preserve">            прочие субсидии на капремонт объектов соцкультсферы</t>
  </si>
  <si>
    <t xml:space="preserve">            капитальный ремонт учреждений здравоохранения (Андреево-Базарский ФАП)</t>
  </si>
  <si>
    <t>Субвенции на составление списков в присяжные заседатели</t>
  </si>
  <si>
    <t xml:space="preserve">                     дополнительная поддержка на оплату труда работников ДОУ</t>
  </si>
  <si>
    <t>Судебная система</t>
  </si>
  <si>
    <t xml:space="preserve">            составление списков кандидатов в присяжные заседатели</t>
  </si>
  <si>
    <t xml:space="preserve">            методическая литература</t>
  </si>
  <si>
    <t xml:space="preserve">            оказание дополн. помощи на оплату труда работникам ДОУ</t>
  </si>
  <si>
    <t xml:space="preserve">            учебные расходы</t>
  </si>
  <si>
    <t xml:space="preserve">            классное руководство</t>
  </si>
  <si>
    <t xml:space="preserve">            капремонт учреждений образования (Андреево-Базарская СОШ)</t>
  </si>
  <si>
    <t xml:space="preserve">            модернизация региональной системы общего образования</t>
  </si>
  <si>
    <t xml:space="preserve">            субсидии автономному учреждению</t>
  </si>
  <si>
    <t>Начальник финансового отдела</t>
  </si>
  <si>
    <t>А.И. Чернова</t>
  </si>
  <si>
    <t xml:space="preserve">                    организация экономического соревонования</t>
  </si>
  <si>
    <t>Субсидии на обеспечение мероприятий по капитальному ремонту многоквартирных домов</t>
  </si>
  <si>
    <t>в том числе: за счет средств Фонда</t>
  </si>
  <si>
    <t xml:space="preserve">                     за счет средств республиканского бюджета</t>
  </si>
  <si>
    <t>Субсидии на обеспечение мероприятий по переселению граждан из ававрийного жилфонда</t>
  </si>
  <si>
    <t xml:space="preserve">                     поощрение лучших учителей</t>
  </si>
  <si>
    <t xml:space="preserve">         в т.ч. капитальный ремонт многоквартных домов</t>
  </si>
  <si>
    <t>за счет средств Фонда</t>
  </si>
  <si>
    <t>за счет средств республиканского бюджта</t>
  </si>
  <si>
    <t xml:space="preserve">         переселение граждан из аварийного жилфонда</t>
  </si>
  <si>
    <t>за счет средств местного бюджета</t>
  </si>
  <si>
    <t>средства передаваемые бюджетам поселений на организацию экономических соревнований по итогам 2010 года (Карачевскому поселению)</t>
  </si>
  <si>
    <t>Субсидии поселениям на реализацию федеральных целевых программ</t>
  </si>
  <si>
    <t xml:space="preserve">                    строительство и реконструкция дорог</t>
  </si>
  <si>
    <t>Строительство и реконструкция дорог (респ.)</t>
  </si>
  <si>
    <t xml:space="preserve">            поддержка развития дошкольных образовательных учреждений</t>
  </si>
  <si>
    <t>федеральные средства</t>
  </si>
  <si>
    <t>Субсидии на бюджетные инвестиции в объекты капитального строительства</t>
  </si>
  <si>
    <t>Субсидии на реализацию комплексных программ поддержки развития ДОУ</t>
  </si>
  <si>
    <t>Строительство и реконструкция дорог (фед.)</t>
  </si>
  <si>
    <t>Субвенции на модернизацию образования</t>
  </si>
  <si>
    <t xml:space="preserve">                     налог на имущество</t>
  </si>
  <si>
    <t xml:space="preserve">            субсидии бюджетным учреждениям</t>
  </si>
  <si>
    <t xml:space="preserve">            налог на имущество</t>
  </si>
  <si>
    <t>Исполнение районного бюджета Козловского района за 2011 год</t>
  </si>
  <si>
    <t>Фактическое исполнение на 01.01.2012</t>
  </si>
  <si>
    <t>Субсидии поселениям на осуществление капитального ремонта гидротехнических сооружений</t>
  </si>
  <si>
    <t>Субсидии на реализацию программы энергосбережения и повышения энергетической эффективности</t>
  </si>
  <si>
    <t>Водное хозяйство</t>
  </si>
  <si>
    <t>мероприятия в области гидротехнических сооружений</t>
  </si>
  <si>
    <t xml:space="preserve">            программа энергосбережения (фед. ср-ва)</t>
  </si>
  <si>
    <t xml:space="preserve">         районная программа "Капитальный ремонт многоквартирных жилых домов"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</si>
</sst>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18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1" fontId="0" fillId="0" borderId="0" xfId="21" applyFill="1" applyAlignment="1">
      <alignment horizontal="right"/>
    </xf>
    <xf numFmtId="41" fontId="0" fillId="0" borderId="0" xfId="21" applyFill="1" applyAlignment="1">
      <alignment horizontal="right" wrapText="1"/>
    </xf>
    <xf numFmtId="41" fontId="0" fillId="0" borderId="0" xfId="21" applyFill="1" applyAlignment="1">
      <alignment horizontal="center"/>
    </xf>
    <xf numFmtId="0" fontId="0" fillId="0" borderId="0" xfId="0" applyFill="1" applyAlignment="1">
      <alignment/>
    </xf>
    <xf numFmtId="41" fontId="0" fillId="0" borderId="0" xfId="2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2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2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21" applyFont="1" applyFill="1" applyAlignment="1">
      <alignment horizontal="center"/>
    </xf>
    <xf numFmtId="41" fontId="0" fillId="0" borderId="0" xfId="2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10" fillId="0" borderId="4" xfId="21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right" wrapText="1"/>
    </xf>
    <xf numFmtId="0" fontId="12" fillId="0" borderId="3" xfId="0" applyFont="1" applyFill="1" applyBorder="1" applyAlignment="1">
      <alignment horizontal="right" wrapText="1"/>
    </xf>
    <xf numFmtId="41" fontId="10" fillId="0" borderId="3" xfId="21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41" fontId="10" fillId="0" borderId="4" xfId="21" applyFont="1" applyFill="1" applyBorder="1" applyAlignment="1">
      <alignment horizontal="right" wrapText="1"/>
    </xf>
    <xf numFmtId="164" fontId="10" fillId="0" borderId="3" xfId="19" applyNumberFormat="1" applyFont="1" applyFill="1" applyBorder="1" applyAlignment="1">
      <alignment wrapText="1"/>
    </xf>
    <xf numFmtId="165" fontId="10" fillId="0" borderId="4" xfId="21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1" fontId="10" fillId="0" borderId="6" xfId="2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41" fontId="10" fillId="0" borderId="8" xfId="21" applyFont="1" applyFill="1" applyBorder="1" applyAlignment="1">
      <alignment wrapText="1"/>
    </xf>
    <xf numFmtId="41" fontId="10" fillId="0" borderId="0" xfId="21" applyFont="1" applyFill="1" applyAlignment="1">
      <alignment wrapText="1"/>
    </xf>
    <xf numFmtId="41" fontId="10" fillId="0" borderId="0" xfId="21" applyFont="1" applyFill="1" applyAlignment="1">
      <alignment horizontal="right" wrapText="1"/>
    </xf>
    <xf numFmtId="0" fontId="13" fillId="0" borderId="2" xfId="0" applyFont="1" applyFill="1" applyBorder="1" applyAlignment="1">
      <alignment wrapText="1"/>
    </xf>
    <xf numFmtId="164" fontId="13" fillId="0" borderId="3" xfId="19" applyNumberFormat="1" applyFont="1" applyFill="1" applyBorder="1" applyAlignment="1">
      <alignment wrapText="1"/>
    </xf>
    <xf numFmtId="165" fontId="13" fillId="0" borderId="4" xfId="21" applyNumberFormat="1" applyFont="1" applyFill="1" applyBorder="1" applyAlignment="1">
      <alignment horizontal="right" wrapText="1"/>
    </xf>
    <xf numFmtId="164" fontId="14" fillId="0" borderId="3" xfId="19" applyNumberFormat="1" applyFont="1" applyFill="1" applyBorder="1" applyAlignment="1">
      <alignment wrapText="1"/>
    </xf>
    <xf numFmtId="175" fontId="13" fillId="0" borderId="4" xfId="21" applyNumberFormat="1" applyFont="1" applyFill="1" applyBorder="1" applyAlignment="1">
      <alignment horizontal="right" wrapText="1"/>
    </xf>
    <xf numFmtId="175" fontId="14" fillId="0" borderId="4" xfId="21" applyNumberFormat="1" applyFont="1" applyFill="1" applyBorder="1" applyAlignment="1">
      <alignment horizontal="right" wrapText="1"/>
    </xf>
    <xf numFmtId="0" fontId="10" fillId="0" borderId="9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41" fontId="10" fillId="0" borderId="10" xfId="21" applyFont="1" applyFill="1" applyBorder="1" applyAlignment="1">
      <alignment horizontal="right" wrapText="1"/>
    </xf>
    <xf numFmtId="164" fontId="10" fillId="0" borderId="11" xfId="19" applyNumberFormat="1" applyFont="1" applyFill="1" applyBorder="1" applyAlignment="1">
      <alignment wrapText="1"/>
    </xf>
    <xf numFmtId="165" fontId="10" fillId="0" borderId="12" xfId="21" applyNumberFormat="1" applyFont="1" applyFill="1" applyBorder="1" applyAlignment="1">
      <alignment horizontal="right" wrapText="1"/>
    </xf>
    <xf numFmtId="2" fontId="13" fillId="0" borderId="4" xfId="0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horizontal="right" wrapText="1"/>
    </xf>
    <xf numFmtId="4" fontId="13" fillId="0" borderId="3" xfId="0" applyNumberFormat="1" applyFont="1" applyFill="1" applyBorder="1" applyAlignment="1">
      <alignment wrapText="1"/>
    </xf>
    <xf numFmtId="4" fontId="13" fillId="0" borderId="3" xfId="21" applyNumberFormat="1" applyFont="1" applyFill="1" applyBorder="1" applyAlignment="1">
      <alignment horizontal="right" wrapText="1"/>
    </xf>
    <xf numFmtId="4" fontId="14" fillId="0" borderId="3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horizontal="right" wrapText="1"/>
    </xf>
    <xf numFmtId="4" fontId="15" fillId="0" borderId="3" xfId="0" applyNumberFormat="1" applyFont="1" applyFill="1" applyBorder="1" applyAlignment="1">
      <alignment horizontal="right" wrapText="1"/>
    </xf>
    <xf numFmtId="4" fontId="16" fillId="0" borderId="3" xfId="21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  <xf numFmtId="0" fontId="14" fillId="0" borderId="7" xfId="0" applyFont="1" applyFill="1" applyBorder="1" applyAlignment="1">
      <alignment wrapText="1"/>
    </xf>
    <xf numFmtId="4" fontId="14" fillId="0" borderId="13" xfId="0" applyNumberFormat="1" applyFont="1" applyFill="1" applyBorder="1" applyAlignment="1">
      <alignment horizontal="right" wrapText="1"/>
    </xf>
    <xf numFmtId="164" fontId="14" fillId="0" borderId="13" xfId="19" applyNumberFormat="1" applyFont="1" applyFill="1" applyBorder="1" applyAlignment="1">
      <alignment wrapText="1"/>
    </xf>
    <xf numFmtId="175" fontId="14" fillId="0" borderId="14" xfId="21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41" fontId="9" fillId="0" borderId="15" xfId="21" applyFont="1" applyFill="1" applyBorder="1" applyAlignment="1">
      <alignment horizontal="center" vertical="top" wrapText="1"/>
    </xf>
    <xf numFmtId="41" fontId="9" fillId="0" borderId="16" xfId="2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21" applyFont="1" applyFill="1" applyBorder="1" applyAlignment="1">
      <alignment wrapText="1"/>
    </xf>
    <xf numFmtId="164" fontId="10" fillId="0" borderId="0" xfId="19" applyNumberFormat="1" applyFont="1" applyFill="1" applyBorder="1" applyAlignment="1">
      <alignment wrapText="1"/>
    </xf>
    <xf numFmtId="165" fontId="10" fillId="0" borderId="0" xfId="2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21" applyFont="1" applyFill="1" applyAlignment="1">
      <alignment horizontal="center"/>
    </xf>
    <xf numFmtId="41" fontId="7" fillId="0" borderId="0" xfId="2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view="pageBreakPreview" zoomScale="75" zoomScaleNormal="75" zoomScaleSheetLayoutView="75" workbookViewId="0" topLeftCell="A199">
      <selection activeCell="B216" sqref="B216"/>
    </sheetView>
  </sheetViews>
  <sheetFormatPr defaultColWidth="9.00390625" defaultRowHeight="12.75"/>
  <cols>
    <col min="1" max="1" width="88.75390625" style="4" customWidth="1"/>
    <col min="2" max="2" width="18.75390625" style="4" customWidth="1"/>
    <col min="3" max="3" width="20.125" style="5" customWidth="1"/>
    <col min="4" max="4" width="18.625" style="4" customWidth="1"/>
    <col min="5" max="5" width="17.87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197</v>
      </c>
      <c r="B1" s="78"/>
      <c r="C1" s="78"/>
      <c r="D1" s="78"/>
      <c r="E1" s="78"/>
      <c r="F1" s="12"/>
      <c r="G1" s="12"/>
      <c r="H1" s="12"/>
      <c r="I1" s="12"/>
    </row>
    <row r="2" spans="1:9" ht="15" customHeight="1">
      <c r="A2" s="15"/>
      <c r="B2" s="15"/>
      <c r="C2" s="16"/>
      <c r="D2" s="16"/>
      <c r="E2" s="16"/>
      <c r="F2" s="3"/>
      <c r="G2" s="3"/>
      <c r="H2" s="3"/>
      <c r="I2" s="3"/>
    </row>
    <row r="3" spans="1:5" ht="11.25" customHeight="1" thickBot="1">
      <c r="A3" s="15"/>
      <c r="B3" s="15"/>
      <c r="C3" s="17"/>
      <c r="D3" s="15"/>
      <c r="E3" s="15" t="s">
        <v>0</v>
      </c>
    </row>
    <row r="4" spans="1:5" s="14" customFormat="1" ht="40.5" customHeight="1">
      <c r="A4" s="19" t="s">
        <v>1</v>
      </c>
      <c r="B4" s="69" t="s">
        <v>58</v>
      </c>
      <c r="C4" s="70" t="s">
        <v>198</v>
      </c>
      <c r="D4" s="69" t="s">
        <v>59</v>
      </c>
      <c r="E4" s="71" t="s">
        <v>60</v>
      </c>
    </row>
    <row r="5" spans="1:5" s="6" customFormat="1" ht="15.75" customHeight="1">
      <c r="A5" s="20">
        <v>1</v>
      </c>
      <c r="B5" s="21">
        <v>2</v>
      </c>
      <c r="C5" s="21">
        <v>3</v>
      </c>
      <c r="D5" s="21">
        <v>4</v>
      </c>
      <c r="E5" s="22">
        <v>5</v>
      </c>
    </row>
    <row r="6" spans="1:5" s="8" customFormat="1" ht="13.5" customHeight="1">
      <c r="A6" s="23" t="s">
        <v>2</v>
      </c>
      <c r="B6" s="24"/>
      <c r="C6" s="25"/>
      <c r="D6" s="26"/>
      <c r="E6" s="27"/>
    </row>
    <row r="7" spans="1:5" s="9" customFormat="1" ht="15">
      <c r="A7" s="61" t="s">
        <v>31</v>
      </c>
      <c r="B7" s="54">
        <f>SUM(B8)</f>
        <v>42934500</v>
      </c>
      <c r="C7" s="54">
        <f>SUM(C8)</f>
        <v>45767163.14</v>
      </c>
      <c r="D7" s="41">
        <f aca="true" t="shared" si="0" ref="D7:D32">IF(B7=0,"   ",C7/B7)</f>
        <v>1.065976385890135</v>
      </c>
      <c r="E7" s="44">
        <f aca="true" t="shared" si="1" ref="E7:E135">C7-B7</f>
        <v>2832663.1400000006</v>
      </c>
    </row>
    <row r="8" spans="1:5" s="8" customFormat="1" ht="15" customHeight="1">
      <c r="A8" s="40" t="s">
        <v>30</v>
      </c>
      <c r="B8" s="55">
        <v>42934500</v>
      </c>
      <c r="C8" s="56">
        <v>45767163.14</v>
      </c>
      <c r="D8" s="41">
        <f t="shared" si="0"/>
        <v>1.065976385890135</v>
      </c>
      <c r="E8" s="44">
        <f t="shared" si="1"/>
        <v>2832663.1400000006</v>
      </c>
    </row>
    <row r="9" spans="1:5" s="9" customFormat="1" ht="15">
      <c r="A9" s="61" t="s">
        <v>3</v>
      </c>
      <c r="B9" s="55">
        <f>SUM(B10:B11)</f>
        <v>7237800</v>
      </c>
      <c r="C9" s="55">
        <f>SUM(C10:C11)</f>
        <v>6700140.41</v>
      </c>
      <c r="D9" s="41">
        <f t="shared" si="0"/>
        <v>0.9257150529166321</v>
      </c>
      <c r="E9" s="44">
        <f t="shared" si="1"/>
        <v>-537659.5899999999</v>
      </c>
    </row>
    <row r="10" spans="1:5" s="8" customFormat="1" ht="15">
      <c r="A10" s="40" t="s">
        <v>44</v>
      </c>
      <c r="B10" s="55">
        <v>7062400</v>
      </c>
      <c r="C10" s="56">
        <v>6533281.54</v>
      </c>
      <c r="D10" s="41">
        <f t="shared" si="0"/>
        <v>0.9250795112143181</v>
      </c>
      <c r="E10" s="44">
        <f t="shared" si="1"/>
        <v>-529118.46</v>
      </c>
    </row>
    <row r="11" spans="1:5" s="8" customFormat="1" ht="15">
      <c r="A11" s="40" t="s">
        <v>15</v>
      </c>
      <c r="B11" s="55">
        <v>175400</v>
      </c>
      <c r="C11" s="56">
        <v>166858.87</v>
      </c>
      <c r="D11" s="41">
        <f t="shared" si="0"/>
        <v>0.9513048460661345</v>
      </c>
      <c r="E11" s="44">
        <f t="shared" si="1"/>
        <v>-8541.130000000005</v>
      </c>
    </row>
    <row r="12" spans="1:5" s="8" customFormat="1" ht="15">
      <c r="A12" s="61" t="s">
        <v>50</v>
      </c>
      <c r="B12" s="55">
        <f>SUM(B13:B14)</f>
        <v>49600</v>
      </c>
      <c r="C12" s="55">
        <f>SUM(C13:C14)</f>
        <v>47308.97</v>
      </c>
      <c r="D12" s="41">
        <f t="shared" si="0"/>
        <v>0.9538098790322581</v>
      </c>
      <c r="E12" s="44">
        <f t="shared" si="1"/>
        <v>-2291.029999999999</v>
      </c>
    </row>
    <row r="13" spans="1:5" s="8" customFormat="1" ht="15">
      <c r="A13" s="40" t="s">
        <v>16</v>
      </c>
      <c r="B13" s="55">
        <v>48600</v>
      </c>
      <c r="C13" s="55">
        <v>45718.54</v>
      </c>
      <c r="D13" s="41">
        <f t="shared" si="0"/>
        <v>0.9407106995884774</v>
      </c>
      <c r="E13" s="44">
        <f t="shared" si="1"/>
        <v>-2881.459999999999</v>
      </c>
    </row>
    <row r="14" spans="1:5" s="8" customFormat="1" ht="15">
      <c r="A14" s="40" t="s">
        <v>55</v>
      </c>
      <c r="B14" s="55">
        <v>1000</v>
      </c>
      <c r="C14" s="55">
        <v>1590.43</v>
      </c>
      <c r="D14" s="41">
        <f t="shared" si="0"/>
        <v>1.59043</v>
      </c>
      <c r="E14" s="44">
        <f t="shared" si="1"/>
        <v>590.4300000000001</v>
      </c>
    </row>
    <row r="15" spans="1:5" s="8" customFormat="1" ht="15">
      <c r="A15" s="61" t="s">
        <v>17</v>
      </c>
      <c r="B15" s="55">
        <v>2419300</v>
      </c>
      <c r="C15" s="55">
        <v>1549552.29</v>
      </c>
      <c r="D15" s="41">
        <f t="shared" si="0"/>
        <v>0.6404961311123052</v>
      </c>
      <c r="E15" s="44">
        <f t="shared" si="1"/>
        <v>-869747.71</v>
      </c>
    </row>
    <row r="16" spans="1:5" s="8" customFormat="1" ht="15">
      <c r="A16" s="61" t="s">
        <v>32</v>
      </c>
      <c r="B16" s="55">
        <v>0</v>
      </c>
      <c r="C16" s="55">
        <v>-7960.91</v>
      </c>
      <c r="D16" s="41" t="str">
        <f t="shared" si="0"/>
        <v>   </v>
      </c>
      <c r="E16" s="44">
        <f t="shared" si="1"/>
        <v>-7960.91</v>
      </c>
    </row>
    <row r="17" spans="1:5" s="8" customFormat="1" ht="17.25" customHeight="1">
      <c r="A17" s="61" t="s">
        <v>53</v>
      </c>
      <c r="B17" s="55">
        <f>SUM(B18,B19:B20)</f>
        <v>1662600</v>
      </c>
      <c r="C17" s="55">
        <f>SUM(C18:C20)</f>
        <v>1756163.1600000001</v>
      </c>
      <c r="D17" s="41">
        <f t="shared" si="0"/>
        <v>1.0562752075063155</v>
      </c>
      <c r="E17" s="44">
        <f t="shared" si="1"/>
        <v>93563.16000000015</v>
      </c>
    </row>
    <row r="18" spans="1:5" s="8" customFormat="1" ht="15">
      <c r="A18" s="40" t="s">
        <v>35</v>
      </c>
      <c r="B18" s="55">
        <v>0</v>
      </c>
      <c r="C18" s="55">
        <v>0</v>
      </c>
      <c r="D18" s="41" t="str">
        <f t="shared" si="0"/>
        <v>   </v>
      </c>
      <c r="E18" s="51">
        <f>C18-B18</f>
        <v>0</v>
      </c>
    </row>
    <row r="19" spans="1:5" s="8" customFormat="1" ht="15">
      <c r="A19" s="40" t="s">
        <v>104</v>
      </c>
      <c r="B19" s="55">
        <v>1419900</v>
      </c>
      <c r="C19" s="55">
        <v>1503066.82</v>
      </c>
      <c r="D19" s="41">
        <f t="shared" si="0"/>
        <v>1.0585723079090077</v>
      </c>
      <c r="E19" s="52">
        <f>C19-B19</f>
        <v>83166.82000000007</v>
      </c>
    </row>
    <row r="20" spans="1:5" s="8" customFormat="1" ht="13.5" customHeight="1">
      <c r="A20" s="40" t="s">
        <v>105</v>
      </c>
      <c r="B20" s="55">
        <v>242700</v>
      </c>
      <c r="C20" s="56">
        <v>253096.34</v>
      </c>
      <c r="D20" s="41">
        <f t="shared" si="0"/>
        <v>1.0428361763494025</v>
      </c>
      <c r="E20" s="44">
        <f t="shared" si="1"/>
        <v>10396.339999999997</v>
      </c>
    </row>
    <row r="21" spans="1:5" s="8" customFormat="1" ht="15" customHeight="1">
      <c r="A21" s="61" t="s">
        <v>18</v>
      </c>
      <c r="B21" s="55">
        <f>SUM(B22)</f>
        <v>643900</v>
      </c>
      <c r="C21" s="55">
        <f>SUM(C22)</f>
        <v>414494.19</v>
      </c>
      <c r="D21" s="41">
        <f t="shared" si="0"/>
        <v>0.6437244758502874</v>
      </c>
      <c r="E21" s="44">
        <f t="shared" si="1"/>
        <v>-229405.81</v>
      </c>
    </row>
    <row r="22" spans="1:5" s="8" customFormat="1" ht="15">
      <c r="A22" s="30" t="s">
        <v>19</v>
      </c>
      <c r="B22" s="55">
        <v>643900</v>
      </c>
      <c r="C22" s="55">
        <v>414494.19</v>
      </c>
      <c r="D22" s="41">
        <f t="shared" si="0"/>
        <v>0.6437244758502874</v>
      </c>
      <c r="E22" s="44">
        <f t="shared" si="1"/>
        <v>-229405.81</v>
      </c>
    </row>
    <row r="23" spans="1:5" s="8" customFormat="1" ht="15">
      <c r="A23" s="61" t="s">
        <v>49</v>
      </c>
      <c r="B23" s="55">
        <v>816000</v>
      </c>
      <c r="C23" s="55">
        <v>11311.69</v>
      </c>
      <c r="D23" s="41">
        <f t="shared" si="0"/>
        <v>0.013862365196078433</v>
      </c>
      <c r="E23" s="44">
        <f t="shared" si="1"/>
        <v>-804688.31</v>
      </c>
    </row>
    <row r="24" spans="1:5" s="8" customFormat="1" ht="16.5" customHeight="1">
      <c r="A24" s="61" t="s">
        <v>47</v>
      </c>
      <c r="B24" s="55">
        <f>SUM(B25,B26)</f>
        <v>2122000</v>
      </c>
      <c r="C24" s="55">
        <f>SUM(C25,C26)</f>
        <v>715814.8600000001</v>
      </c>
      <c r="D24" s="41">
        <f t="shared" si="0"/>
        <v>0.3373302827521207</v>
      </c>
      <c r="E24" s="44">
        <f t="shared" si="1"/>
        <v>-1406185.14</v>
      </c>
    </row>
    <row r="25" spans="1:5" s="8" customFormat="1" ht="15">
      <c r="A25" s="40" t="s">
        <v>45</v>
      </c>
      <c r="B25" s="55">
        <v>200000</v>
      </c>
      <c r="C25" s="55">
        <v>553794.8</v>
      </c>
      <c r="D25" s="41">
        <f t="shared" si="0"/>
        <v>2.768974</v>
      </c>
      <c r="E25" s="44">
        <f t="shared" si="1"/>
        <v>353794.80000000005</v>
      </c>
    </row>
    <row r="26" spans="1:5" s="8" customFormat="1" ht="15">
      <c r="A26" s="40" t="s">
        <v>41</v>
      </c>
      <c r="B26" s="55">
        <v>1922000</v>
      </c>
      <c r="C26" s="55">
        <v>162020.06</v>
      </c>
      <c r="D26" s="41">
        <f t="shared" si="0"/>
        <v>0.08429763787721124</v>
      </c>
      <c r="E26" s="44">
        <f t="shared" si="1"/>
        <v>-1759979.94</v>
      </c>
    </row>
    <row r="27" spans="1:5" s="8" customFormat="1" ht="15">
      <c r="A27" s="61" t="s">
        <v>20</v>
      </c>
      <c r="B27" s="55">
        <v>3129300</v>
      </c>
      <c r="C27" s="55">
        <v>2221816.84</v>
      </c>
      <c r="D27" s="41">
        <f t="shared" si="0"/>
        <v>0.710004422714345</v>
      </c>
      <c r="E27" s="44">
        <f t="shared" si="1"/>
        <v>-907483.1600000001</v>
      </c>
    </row>
    <row r="28" spans="1:5" s="8" customFormat="1" ht="15">
      <c r="A28" s="61" t="s">
        <v>21</v>
      </c>
      <c r="B28" s="55">
        <f>B29+B30</f>
        <v>23500</v>
      </c>
      <c r="C28" s="55">
        <f>C29+C30</f>
        <v>-4680</v>
      </c>
      <c r="D28" s="41">
        <f t="shared" si="0"/>
        <v>-0.19914893617021276</v>
      </c>
      <c r="E28" s="44">
        <f t="shared" si="1"/>
        <v>-28180</v>
      </c>
    </row>
    <row r="29" spans="1:5" s="11" customFormat="1" ht="15" customHeight="1">
      <c r="A29" s="40" t="s">
        <v>33</v>
      </c>
      <c r="B29" s="55">
        <v>0</v>
      </c>
      <c r="C29" s="54">
        <v>-4680</v>
      </c>
      <c r="D29" s="41" t="str">
        <f t="shared" si="0"/>
        <v>   </v>
      </c>
      <c r="E29" s="44">
        <f t="shared" si="1"/>
        <v>-4680</v>
      </c>
    </row>
    <row r="30" spans="1:5" s="11" customFormat="1" ht="15" customHeight="1">
      <c r="A30" s="40" t="s">
        <v>34</v>
      </c>
      <c r="B30" s="55">
        <v>23500</v>
      </c>
      <c r="C30" s="54">
        <v>0</v>
      </c>
      <c r="D30" s="41">
        <f t="shared" si="0"/>
        <v>0</v>
      </c>
      <c r="E30" s="44">
        <f t="shared" si="1"/>
        <v>-23500</v>
      </c>
    </row>
    <row r="31" spans="1:5" s="11" customFormat="1" ht="14.25">
      <c r="A31" s="62" t="s">
        <v>4</v>
      </c>
      <c r="B31" s="57">
        <f>SUM(B7,B9,B12,B15,B16,B17,B21,B23,B24,B27,B28)</f>
        <v>61038500</v>
      </c>
      <c r="C31" s="57">
        <f>SUM(C7,C9,C12,C15,C16,C17,C21,C23,C24,C27,C28)</f>
        <v>59171124.64</v>
      </c>
      <c r="D31" s="43">
        <f t="shared" si="0"/>
        <v>0.969406598130688</v>
      </c>
      <c r="E31" s="45">
        <f t="shared" si="1"/>
        <v>-1867375.3599999994</v>
      </c>
    </row>
    <row r="32" spans="1:5" s="11" customFormat="1" ht="18" customHeight="1">
      <c r="A32" s="62" t="s">
        <v>113</v>
      </c>
      <c r="B32" s="57">
        <f>B33+B34+B35+B36+B57+B79</f>
        <v>192426764.6</v>
      </c>
      <c r="C32" s="57">
        <f>C33+C34+C35+C36+C57+C79</f>
        <v>188844892.66</v>
      </c>
      <c r="D32" s="41">
        <f t="shared" si="0"/>
        <v>0.9813857913817463</v>
      </c>
      <c r="E32" s="44">
        <f t="shared" si="1"/>
        <v>-3581871.9399999976</v>
      </c>
    </row>
    <row r="33" spans="1:5" s="11" customFormat="1" ht="31.5" customHeight="1">
      <c r="A33" s="40" t="s">
        <v>57</v>
      </c>
      <c r="B33" s="55">
        <v>-1074333.76</v>
      </c>
      <c r="C33" s="54">
        <v>-1074333.76</v>
      </c>
      <c r="D33" s="41"/>
      <c r="E33" s="44"/>
    </row>
    <row r="34" spans="1:5" s="8" customFormat="1" ht="15">
      <c r="A34" s="61" t="s">
        <v>46</v>
      </c>
      <c r="B34" s="54">
        <v>21777300</v>
      </c>
      <c r="C34" s="54">
        <v>21777300</v>
      </c>
      <c r="D34" s="41">
        <f aca="true" t="shared" si="2" ref="D34:D48">IF(B34=0,"   ",C34/B34)</f>
        <v>1</v>
      </c>
      <c r="E34" s="44">
        <f t="shared" si="1"/>
        <v>0</v>
      </c>
    </row>
    <row r="35" spans="1:5" s="8" customFormat="1" ht="15">
      <c r="A35" s="61" t="s">
        <v>48</v>
      </c>
      <c r="B35" s="54">
        <v>1495700</v>
      </c>
      <c r="C35" s="54">
        <v>1495700</v>
      </c>
      <c r="D35" s="41">
        <f t="shared" si="2"/>
        <v>1</v>
      </c>
      <c r="E35" s="44">
        <f t="shared" si="1"/>
        <v>0</v>
      </c>
    </row>
    <row r="36" spans="1:5" s="8" customFormat="1" ht="15">
      <c r="A36" s="40" t="s">
        <v>23</v>
      </c>
      <c r="B36" s="55">
        <f>B37+B41+B50+B42+B45+B39+B40+B48+B38+B49</f>
        <v>66663830</v>
      </c>
      <c r="C36" s="55">
        <f>C37+C41+C50+C42+C45+C39+C40+C48+C38+C49</f>
        <v>63369176.5</v>
      </c>
      <c r="D36" s="41">
        <f t="shared" si="2"/>
        <v>0.9505780945979252</v>
      </c>
      <c r="E36" s="44">
        <f t="shared" si="1"/>
        <v>-3294653.5</v>
      </c>
    </row>
    <row r="37" spans="1:5" s="8" customFormat="1" ht="15">
      <c r="A37" s="40" t="s">
        <v>124</v>
      </c>
      <c r="B37" s="55">
        <v>3941256</v>
      </c>
      <c r="C37" s="56">
        <v>3941256</v>
      </c>
      <c r="D37" s="41">
        <f t="shared" si="2"/>
        <v>1</v>
      </c>
      <c r="E37" s="44">
        <f t="shared" si="1"/>
        <v>0</v>
      </c>
    </row>
    <row r="38" spans="1:5" s="8" customFormat="1" ht="15">
      <c r="A38" s="40" t="s">
        <v>199</v>
      </c>
      <c r="B38" s="55">
        <v>3218000</v>
      </c>
      <c r="C38" s="56">
        <v>3218000</v>
      </c>
      <c r="D38" s="41">
        <f>IF(B38=0,"   ",C38/B38)</f>
        <v>1</v>
      </c>
      <c r="E38" s="44">
        <f>C38-B38</f>
        <v>0</v>
      </c>
    </row>
    <row r="39" spans="1:5" s="8" customFormat="1" ht="15">
      <c r="A39" s="40" t="s">
        <v>185</v>
      </c>
      <c r="B39" s="55">
        <v>2169960</v>
      </c>
      <c r="C39" s="56">
        <v>2169960</v>
      </c>
      <c r="D39" s="41">
        <f>IF(B39=0,"   ",C39/B39)</f>
        <v>1</v>
      </c>
      <c r="E39" s="44">
        <f>C39-B39</f>
        <v>0</v>
      </c>
    </row>
    <row r="40" spans="1:5" s="8" customFormat="1" ht="15">
      <c r="A40" s="40" t="s">
        <v>190</v>
      </c>
      <c r="B40" s="55">
        <v>20170000</v>
      </c>
      <c r="C40" s="56">
        <v>20169256</v>
      </c>
      <c r="D40" s="41">
        <f t="shared" si="2"/>
        <v>0.9999631135349529</v>
      </c>
      <c r="E40" s="44">
        <f>C40-B40</f>
        <v>-744</v>
      </c>
    </row>
    <row r="41" spans="1:5" s="8" customFormat="1" ht="30">
      <c r="A41" s="40" t="s">
        <v>125</v>
      </c>
      <c r="B41" s="55">
        <v>1595700</v>
      </c>
      <c r="C41" s="56">
        <v>1595700</v>
      </c>
      <c r="D41" s="41">
        <f t="shared" si="2"/>
        <v>1</v>
      </c>
      <c r="E41" s="44">
        <f t="shared" si="1"/>
        <v>0</v>
      </c>
    </row>
    <row r="42" spans="1:5" s="8" customFormat="1" ht="15">
      <c r="A42" s="40" t="s">
        <v>174</v>
      </c>
      <c r="B42" s="55">
        <f>B43+B44</f>
        <v>5985634</v>
      </c>
      <c r="C42" s="55">
        <f>C43+C44</f>
        <v>5985634</v>
      </c>
      <c r="D42" s="41">
        <f t="shared" si="2"/>
        <v>1</v>
      </c>
      <c r="E42" s="44">
        <f aca="true" t="shared" si="3" ref="E42:E48">C42-B42</f>
        <v>0</v>
      </c>
    </row>
    <row r="43" spans="1:5" s="8" customFormat="1" ht="15">
      <c r="A43" s="40" t="s">
        <v>175</v>
      </c>
      <c r="B43" s="55">
        <v>4500000</v>
      </c>
      <c r="C43" s="56">
        <v>4500000</v>
      </c>
      <c r="D43" s="41">
        <f t="shared" si="2"/>
        <v>1</v>
      </c>
      <c r="E43" s="44">
        <f t="shared" si="3"/>
        <v>0</v>
      </c>
    </row>
    <row r="44" spans="1:5" s="8" customFormat="1" ht="15">
      <c r="A44" s="40" t="s">
        <v>176</v>
      </c>
      <c r="B44" s="55">
        <v>1485634</v>
      </c>
      <c r="C44" s="56">
        <v>1485634</v>
      </c>
      <c r="D44" s="41">
        <f t="shared" si="2"/>
        <v>1</v>
      </c>
      <c r="E44" s="44">
        <f t="shared" si="3"/>
        <v>0</v>
      </c>
    </row>
    <row r="45" spans="1:5" s="8" customFormat="1" ht="15">
      <c r="A45" s="40" t="s">
        <v>177</v>
      </c>
      <c r="B45" s="55">
        <f>B46+B47</f>
        <v>4325080</v>
      </c>
      <c r="C45" s="55">
        <f>C46+C47</f>
        <v>1297524</v>
      </c>
      <c r="D45" s="41">
        <f t="shared" si="2"/>
        <v>0.3</v>
      </c>
      <c r="E45" s="44">
        <f t="shared" si="3"/>
        <v>-3027556</v>
      </c>
    </row>
    <row r="46" spans="1:5" s="8" customFormat="1" ht="15">
      <c r="A46" s="40" t="s">
        <v>175</v>
      </c>
      <c r="B46" s="55">
        <v>3245209</v>
      </c>
      <c r="C46" s="56">
        <v>973562.7</v>
      </c>
      <c r="D46" s="41">
        <f t="shared" si="2"/>
        <v>0.3</v>
      </c>
      <c r="E46" s="44">
        <f t="shared" si="3"/>
        <v>-2271646.3</v>
      </c>
    </row>
    <row r="47" spans="1:5" s="8" customFormat="1" ht="15">
      <c r="A47" s="40" t="s">
        <v>176</v>
      </c>
      <c r="B47" s="55">
        <v>1079871</v>
      </c>
      <c r="C47" s="56">
        <v>323961.3</v>
      </c>
      <c r="D47" s="41">
        <f t="shared" si="2"/>
        <v>0.3</v>
      </c>
      <c r="E47" s="44">
        <f t="shared" si="3"/>
        <v>-755909.7</v>
      </c>
    </row>
    <row r="48" spans="1:5" s="8" customFormat="1" ht="15">
      <c r="A48" s="40" t="s">
        <v>191</v>
      </c>
      <c r="B48" s="55">
        <v>209200</v>
      </c>
      <c r="C48" s="56">
        <v>209200</v>
      </c>
      <c r="D48" s="41">
        <f t="shared" si="2"/>
        <v>1</v>
      </c>
      <c r="E48" s="44">
        <f t="shared" si="3"/>
        <v>0</v>
      </c>
    </row>
    <row r="49" spans="1:5" s="8" customFormat="1" ht="30">
      <c r="A49" s="40" t="s">
        <v>200</v>
      </c>
      <c r="B49" s="55">
        <v>100000</v>
      </c>
      <c r="C49" s="56">
        <v>0</v>
      </c>
      <c r="D49" s="41">
        <f>IF(B49=0,"   ",C49/B49)</f>
        <v>0</v>
      </c>
      <c r="E49" s="44">
        <f>C49-B49</f>
        <v>-100000</v>
      </c>
    </row>
    <row r="50" spans="1:5" s="8" customFormat="1" ht="15">
      <c r="A50" s="40" t="s">
        <v>123</v>
      </c>
      <c r="B50" s="55">
        <f>B51+B52+B53+B54+B55+B56</f>
        <v>24949000</v>
      </c>
      <c r="C50" s="55">
        <f>C51+C52+C53+C54+C55+C56</f>
        <v>24782646.5</v>
      </c>
      <c r="D50" s="41">
        <f aca="true" t="shared" si="4" ref="D50:D56">IF(B50=0,"   ",C50/B50)</f>
        <v>0.993332257805924</v>
      </c>
      <c r="E50" s="44">
        <f aca="true" t="shared" si="5" ref="E50:E56">C50-B50</f>
        <v>-166353.5</v>
      </c>
    </row>
    <row r="51" spans="1:5" s="8" customFormat="1" ht="15">
      <c r="A51" s="40" t="s">
        <v>126</v>
      </c>
      <c r="B51" s="55">
        <v>7631000</v>
      </c>
      <c r="C51" s="56">
        <v>7631000</v>
      </c>
      <c r="D51" s="41">
        <f t="shared" si="4"/>
        <v>1</v>
      </c>
      <c r="E51" s="44">
        <f t="shared" si="5"/>
        <v>0</v>
      </c>
    </row>
    <row r="52" spans="1:5" s="8" customFormat="1" ht="30">
      <c r="A52" s="40" t="s">
        <v>127</v>
      </c>
      <c r="B52" s="55">
        <v>2047100</v>
      </c>
      <c r="C52" s="56">
        <v>1883766</v>
      </c>
      <c r="D52" s="41">
        <f t="shared" si="4"/>
        <v>0.9202120072297396</v>
      </c>
      <c r="E52" s="44">
        <f t="shared" si="5"/>
        <v>-163334</v>
      </c>
    </row>
    <row r="53" spans="1:5" s="8" customFormat="1" ht="15">
      <c r="A53" s="40" t="s">
        <v>128</v>
      </c>
      <c r="B53" s="55">
        <v>0</v>
      </c>
      <c r="C53" s="56">
        <v>0</v>
      </c>
      <c r="D53" s="41" t="str">
        <f t="shared" si="4"/>
        <v>   </v>
      </c>
      <c r="E53" s="44">
        <f t="shared" si="5"/>
        <v>0</v>
      </c>
    </row>
    <row r="54" spans="1:5" s="8" customFormat="1" ht="15">
      <c r="A54" s="40" t="s">
        <v>156</v>
      </c>
      <c r="B54" s="55">
        <v>2387900</v>
      </c>
      <c r="C54" s="56">
        <v>2384880.5</v>
      </c>
      <c r="D54" s="41">
        <f t="shared" si="4"/>
        <v>0.9987354998115499</v>
      </c>
      <c r="E54" s="44">
        <f t="shared" si="5"/>
        <v>-3019.5</v>
      </c>
    </row>
    <row r="55" spans="1:5" s="8" customFormat="1" ht="15">
      <c r="A55" s="40" t="s">
        <v>173</v>
      </c>
      <c r="B55" s="55">
        <v>133000</v>
      </c>
      <c r="C55" s="56">
        <v>133000</v>
      </c>
      <c r="D55" s="41">
        <f t="shared" si="4"/>
        <v>1</v>
      </c>
      <c r="E55" s="44">
        <f t="shared" si="5"/>
        <v>0</v>
      </c>
    </row>
    <row r="56" spans="1:5" s="8" customFormat="1" ht="15">
      <c r="A56" s="40" t="s">
        <v>186</v>
      </c>
      <c r="B56" s="55">
        <v>12750000</v>
      </c>
      <c r="C56" s="56">
        <v>12750000</v>
      </c>
      <c r="D56" s="41">
        <f t="shared" si="4"/>
        <v>1</v>
      </c>
      <c r="E56" s="44">
        <f t="shared" si="5"/>
        <v>0</v>
      </c>
    </row>
    <row r="57" spans="1:5" s="8" customFormat="1" ht="15">
      <c r="A57" s="40" t="s">
        <v>22</v>
      </c>
      <c r="B57" s="55">
        <f>B58+B59+B61+B62+B63+B64+B72+B74+B75+B77+B60+B76</f>
        <v>100895638.36</v>
      </c>
      <c r="C57" s="55">
        <f>C58+C59+C61+C62+C63+C64+C72+C74+C75+C77+C60+C76</f>
        <v>100645995.04</v>
      </c>
      <c r="D57" s="41">
        <f>IF(B57=0,"   ",C57/B57)</f>
        <v>0.9975257273351178</v>
      </c>
      <c r="E57" s="44">
        <f t="shared" si="1"/>
        <v>-249643.31999999285</v>
      </c>
    </row>
    <row r="58" spans="1:5" s="8" customFormat="1" ht="15">
      <c r="A58" s="40" t="s">
        <v>129</v>
      </c>
      <c r="B58" s="55">
        <v>138702.36</v>
      </c>
      <c r="C58" s="56">
        <v>138702.36</v>
      </c>
      <c r="D58" s="41">
        <f aca="true" t="shared" si="6" ref="D58:D70">IF(B58=0,"   ",C58/B58)</f>
        <v>1</v>
      </c>
      <c r="E58" s="44">
        <f aca="true" t="shared" si="7" ref="E58:E70">C58-B58</f>
        <v>0</v>
      </c>
    </row>
    <row r="59" spans="1:5" s="8" customFormat="1" ht="15">
      <c r="A59" s="40" t="s">
        <v>130</v>
      </c>
      <c r="B59" s="55">
        <v>964850</v>
      </c>
      <c r="C59" s="56">
        <v>964850</v>
      </c>
      <c r="D59" s="41">
        <f t="shared" si="6"/>
        <v>1</v>
      </c>
      <c r="E59" s="44">
        <f t="shared" si="7"/>
        <v>0</v>
      </c>
    </row>
    <row r="60" spans="1:5" s="8" customFormat="1" ht="15">
      <c r="A60" s="40" t="s">
        <v>160</v>
      </c>
      <c r="B60" s="55">
        <v>1786</v>
      </c>
      <c r="C60" s="56">
        <v>1786</v>
      </c>
      <c r="D60" s="41">
        <f>IF(B60=0,"   ",C60/B60)</f>
        <v>1</v>
      </c>
      <c r="E60" s="44">
        <f>C60-B60</f>
        <v>0</v>
      </c>
    </row>
    <row r="61" spans="1:5" s="8" customFormat="1" ht="15">
      <c r="A61" s="40" t="s">
        <v>131</v>
      </c>
      <c r="B61" s="55">
        <v>792000</v>
      </c>
      <c r="C61" s="56">
        <v>792000</v>
      </c>
      <c r="D61" s="41">
        <f t="shared" si="6"/>
        <v>1</v>
      </c>
      <c r="E61" s="44">
        <f t="shared" si="7"/>
        <v>0</v>
      </c>
    </row>
    <row r="62" spans="1:5" s="8" customFormat="1" ht="15">
      <c r="A62" s="40" t="s">
        <v>132</v>
      </c>
      <c r="B62" s="55">
        <v>332600</v>
      </c>
      <c r="C62" s="56">
        <v>332600</v>
      </c>
      <c r="D62" s="41">
        <f t="shared" si="6"/>
        <v>1</v>
      </c>
      <c r="E62" s="44">
        <f t="shared" si="7"/>
        <v>0</v>
      </c>
    </row>
    <row r="63" spans="1:5" s="8" customFormat="1" ht="15">
      <c r="A63" s="40" t="s">
        <v>133</v>
      </c>
      <c r="B63" s="55">
        <v>1955600</v>
      </c>
      <c r="C63" s="56">
        <v>1955600</v>
      </c>
      <c r="D63" s="41">
        <f t="shared" si="6"/>
        <v>1</v>
      </c>
      <c r="E63" s="44">
        <f t="shared" si="7"/>
        <v>0</v>
      </c>
    </row>
    <row r="64" spans="1:5" s="8" customFormat="1" ht="15">
      <c r="A64" s="40" t="s">
        <v>140</v>
      </c>
      <c r="B64" s="55">
        <f>B65+B68+B69+B70+B71</f>
        <v>84492516.7</v>
      </c>
      <c r="C64" s="55">
        <f>C65+C68+C69+C70+C71</f>
        <v>84492516.7</v>
      </c>
      <c r="D64" s="41">
        <f t="shared" si="6"/>
        <v>1</v>
      </c>
      <c r="E64" s="44">
        <f t="shared" si="7"/>
        <v>0</v>
      </c>
    </row>
    <row r="65" spans="1:5" s="8" customFormat="1" ht="15">
      <c r="A65" s="40" t="s">
        <v>141</v>
      </c>
      <c r="B65" s="55">
        <f>SUM(B66:B67)</f>
        <v>18835800</v>
      </c>
      <c r="C65" s="55">
        <f>SUM(C66:C67)</f>
        <v>18835800</v>
      </c>
      <c r="D65" s="41">
        <f t="shared" si="6"/>
        <v>1</v>
      </c>
      <c r="E65" s="44">
        <f t="shared" si="7"/>
        <v>0</v>
      </c>
    </row>
    <row r="66" spans="1:5" s="8" customFormat="1" ht="15">
      <c r="A66" s="40" t="s">
        <v>145</v>
      </c>
      <c r="B66" s="55">
        <v>115400</v>
      </c>
      <c r="C66" s="56">
        <v>115400</v>
      </c>
      <c r="D66" s="41">
        <f t="shared" si="6"/>
        <v>1</v>
      </c>
      <c r="E66" s="44">
        <f t="shared" si="7"/>
        <v>0</v>
      </c>
    </row>
    <row r="67" spans="1:5" s="8" customFormat="1" ht="15">
      <c r="A67" s="40" t="s">
        <v>146</v>
      </c>
      <c r="B67" s="55">
        <v>18720400</v>
      </c>
      <c r="C67" s="56">
        <v>18720400</v>
      </c>
      <c r="D67" s="41">
        <f t="shared" si="6"/>
        <v>1</v>
      </c>
      <c r="E67" s="44">
        <f t="shared" si="7"/>
        <v>0</v>
      </c>
    </row>
    <row r="68" spans="1:5" s="8" customFormat="1" ht="15">
      <c r="A68" s="40" t="s">
        <v>142</v>
      </c>
      <c r="B68" s="55">
        <v>65427116.7</v>
      </c>
      <c r="C68" s="56">
        <v>65427116.7</v>
      </c>
      <c r="D68" s="41">
        <f t="shared" si="6"/>
        <v>1</v>
      </c>
      <c r="E68" s="44">
        <f t="shared" si="7"/>
        <v>0</v>
      </c>
    </row>
    <row r="69" spans="1:5" s="8" customFormat="1" ht="15">
      <c r="A69" s="40" t="s">
        <v>143</v>
      </c>
      <c r="B69" s="55">
        <v>224400</v>
      </c>
      <c r="C69" s="56">
        <v>224400</v>
      </c>
      <c r="D69" s="41">
        <f t="shared" si="6"/>
        <v>1</v>
      </c>
      <c r="E69" s="44">
        <f t="shared" si="7"/>
        <v>0</v>
      </c>
    </row>
    <row r="70" spans="1:5" s="8" customFormat="1" ht="15">
      <c r="A70" s="40" t="s">
        <v>147</v>
      </c>
      <c r="B70" s="55">
        <v>3400</v>
      </c>
      <c r="C70" s="56">
        <v>3400</v>
      </c>
      <c r="D70" s="41">
        <f t="shared" si="6"/>
        <v>1</v>
      </c>
      <c r="E70" s="44">
        <f t="shared" si="7"/>
        <v>0</v>
      </c>
    </row>
    <row r="71" spans="1:5" s="8" customFormat="1" ht="15">
      <c r="A71" s="40" t="s">
        <v>144</v>
      </c>
      <c r="B71" s="55">
        <v>1800</v>
      </c>
      <c r="C71" s="56">
        <v>1800</v>
      </c>
      <c r="D71" s="41">
        <f aca="true" t="shared" si="8" ref="D71:D78">IF(B71=0,"   ",C71/B71)</f>
        <v>1</v>
      </c>
      <c r="E71" s="44">
        <f aca="true" t="shared" si="9" ref="E71:E78">C71-B71</f>
        <v>0</v>
      </c>
    </row>
    <row r="72" spans="1:5" s="8" customFormat="1" ht="15">
      <c r="A72" s="40" t="s">
        <v>134</v>
      </c>
      <c r="B72" s="55">
        <v>6682500</v>
      </c>
      <c r="C72" s="56">
        <v>6682500</v>
      </c>
      <c r="D72" s="41">
        <f t="shared" si="8"/>
        <v>1</v>
      </c>
      <c r="E72" s="44">
        <f t="shared" si="9"/>
        <v>0</v>
      </c>
    </row>
    <row r="73" spans="1:5" s="8" customFormat="1" ht="15">
      <c r="A73" s="40" t="s">
        <v>135</v>
      </c>
      <c r="B73" s="55">
        <v>6682300</v>
      </c>
      <c r="C73" s="56">
        <v>6682300</v>
      </c>
      <c r="D73" s="41">
        <f t="shared" si="8"/>
        <v>1</v>
      </c>
      <c r="E73" s="44">
        <f t="shared" si="9"/>
        <v>0</v>
      </c>
    </row>
    <row r="74" spans="1:5" s="8" customFormat="1" ht="15">
      <c r="A74" s="40" t="s">
        <v>136</v>
      </c>
      <c r="B74" s="55">
        <v>895900</v>
      </c>
      <c r="C74" s="56">
        <v>895900</v>
      </c>
      <c r="D74" s="41">
        <f t="shared" si="8"/>
        <v>1</v>
      </c>
      <c r="E74" s="44">
        <f t="shared" si="9"/>
        <v>0</v>
      </c>
    </row>
    <row r="75" spans="1:5" s="8" customFormat="1" ht="15">
      <c r="A75" s="40" t="s">
        <v>137</v>
      </c>
      <c r="B75" s="55">
        <v>1674800</v>
      </c>
      <c r="C75" s="56">
        <v>1425156.68</v>
      </c>
      <c r="D75" s="41">
        <f t="shared" si="8"/>
        <v>0.8509414139001672</v>
      </c>
      <c r="E75" s="44">
        <f t="shared" si="9"/>
        <v>-249643.32000000007</v>
      </c>
    </row>
    <row r="76" spans="1:5" s="8" customFormat="1" ht="15">
      <c r="A76" s="40" t="s">
        <v>193</v>
      </c>
      <c r="B76" s="55">
        <v>2739983.3</v>
      </c>
      <c r="C76" s="56">
        <v>2739983.3</v>
      </c>
      <c r="D76" s="41">
        <f t="shared" si="8"/>
        <v>1</v>
      </c>
      <c r="E76" s="44">
        <f t="shared" si="9"/>
        <v>0</v>
      </c>
    </row>
    <row r="77" spans="1:5" s="8" customFormat="1" ht="15">
      <c r="A77" s="40" t="s">
        <v>138</v>
      </c>
      <c r="B77" s="55">
        <f>B78</f>
        <v>224400</v>
      </c>
      <c r="C77" s="55">
        <f>C78</f>
        <v>224400</v>
      </c>
      <c r="D77" s="41">
        <f t="shared" si="8"/>
        <v>1</v>
      </c>
      <c r="E77" s="44">
        <f t="shared" si="9"/>
        <v>0</v>
      </c>
    </row>
    <row r="78" spans="1:5" s="8" customFormat="1" ht="15">
      <c r="A78" s="40" t="s">
        <v>139</v>
      </c>
      <c r="B78" s="55">
        <v>224400</v>
      </c>
      <c r="C78" s="56">
        <v>224400</v>
      </c>
      <c r="D78" s="41">
        <f t="shared" si="8"/>
        <v>1</v>
      </c>
      <c r="E78" s="44">
        <f t="shared" si="9"/>
        <v>0</v>
      </c>
    </row>
    <row r="79" spans="1:5" s="8" customFormat="1" ht="15">
      <c r="A79" s="40" t="s">
        <v>52</v>
      </c>
      <c r="B79" s="55">
        <f>SUM(B80:B86)</f>
        <v>2668630</v>
      </c>
      <c r="C79" s="55">
        <f>SUM(C80:C86)</f>
        <v>2631054.88</v>
      </c>
      <c r="D79" s="41">
        <f aca="true" t="shared" si="10" ref="D79:D106">IF(B79=0,"   ",C79/B79)</f>
        <v>0.985919696623361</v>
      </c>
      <c r="E79" s="44">
        <f t="shared" si="1"/>
        <v>-37575.12000000011</v>
      </c>
    </row>
    <row r="80" spans="1:5" s="8" customFormat="1" ht="15">
      <c r="A80" s="40" t="s">
        <v>148</v>
      </c>
      <c r="B80" s="55">
        <v>228500</v>
      </c>
      <c r="C80" s="56">
        <v>190924.88</v>
      </c>
      <c r="D80" s="41">
        <f t="shared" si="10"/>
        <v>0.8355574617067834</v>
      </c>
      <c r="E80" s="44">
        <f>C80-B80</f>
        <v>-37575.119999999995</v>
      </c>
    </row>
    <row r="81" spans="1:5" s="8" customFormat="1" ht="15">
      <c r="A81" s="40" t="s">
        <v>149</v>
      </c>
      <c r="B81" s="55">
        <v>60000</v>
      </c>
      <c r="C81" s="56">
        <v>60000</v>
      </c>
      <c r="D81" s="41">
        <f t="shared" si="10"/>
        <v>1</v>
      </c>
      <c r="E81" s="44">
        <f>C81-B81</f>
        <v>0</v>
      </c>
    </row>
    <row r="82" spans="1:5" s="8" customFormat="1" ht="15">
      <c r="A82" s="40" t="s">
        <v>157</v>
      </c>
      <c r="B82" s="55">
        <v>900000</v>
      </c>
      <c r="C82" s="56">
        <v>900000</v>
      </c>
      <c r="D82" s="41">
        <f t="shared" si="10"/>
        <v>1</v>
      </c>
      <c r="E82" s="44">
        <f>C82-B82</f>
        <v>0</v>
      </c>
    </row>
    <row r="83" spans="1:5" s="8" customFormat="1" ht="15">
      <c r="A83" s="40" t="s">
        <v>150</v>
      </c>
      <c r="B83" s="55">
        <v>552630</v>
      </c>
      <c r="C83" s="56">
        <v>552630</v>
      </c>
      <c r="D83" s="41">
        <f t="shared" si="10"/>
        <v>1</v>
      </c>
      <c r="E83" s="44">
        <f t="shared" si="1"/>
        <v>0</v>
      </c>
    </row>
    <row r="84" spans="1:5" s="8" customFormat="1" ht="15">
      <c r="A84" s="40" t="s">
        <v>161</v>
      </c>
      <c r="B84" s="55">
        <v>328400</v>
      </c>
      <c r="C84" s="56">
        <v>328400</v>
      </c>
      <c r="D84" s="41">
        <f t="shared" si="10"/>
        <v>1</v>
      </c>
      <c r="E84" s="44">
        <f t="shared" si="1"/>
        <v>0</v>
      </c>
    </row>
    <row r="85" spans="1:5" s="8" customFormat="1" ht="15">
      <c r="A85" s="40" t="s">
        <v>178</v>
      </c>
      <c r="B85" s="55">
        <v>20000</v>
      </c>
      <c r="C85" s="56">
        <v>20000</v>
      </c>
      <c r="D85" s="41">
        <f t="shared" si="10"/>
        <v>1</v>
      </c>
      <c r="E85" s="44">
        <f t="shared" si="1"/>
        <v>0</v>
      </c>
    </row>
    <row r="86" spans="1:5" s="8" customFormat="1" ht="15">
      <c r="A86" s="40" t="s">
        <v>194</v>
      </c>
      <c r="B86" s="55">
        <v>579100</v>
      </c>
      <c r="C86" s="56">
        <v>579100</v>
      </c>
      <c r="D86" s="41">
        <f t="shared" si="10"/>
        <v>1</v>
      </c>
      <c r="E86" s="44">
        <f t="shared" si="1"/>
        <v>0</v>
      </c>
    </row>
    <row r="87" spans="1:5" s="8" customFormat="1" ht="14.25">
      <c r="A87" s="62" t="s">
        <v>5</v>
      </c>
      <c r="B87" s="58">
        <f>SUM(B31,B32)</f>
        <v>253465264.6</v>
      </c>
      <c r="C87" s="58">
        <f>SUM(C31,C32)</f>
        <v>248016017.3</v>
      </c>
      <c r="D87" s="43">
        <f t="shared" si="10"/>
        <v>0.9785010095620023</v>
      </c>
      <c r="E87" s="45">
        <f t="shared" si="1"/>
        <v>-5449247.299999982</v>
      </c>
    </row>
    <row r="88" spans="1:5" s="10" customFormat="1" ht="15">
      <c r="A88" s="23" t="s">
        <v>6</v>
      </c>
      <c r="B88" s="59"/>
      <c r="C88" s="60"/>
      <c r="D88" s="41" t="str">
        <f t="shared" si="10"/>
        <v>   </v>
      </c>
      <c r="E88" s="42"/>
    </row>
    <row r="89" spans="1:5" s="8" customFormat="1" ht="15">
      <c r="A89" s="40" t="s">
        <v>24</v>
      </c>
      <c r="B89" s="55">
        <f>B90+B101+B103+B104+B105+B99</f>
        <v>15779557.86</v>
      </c>
      <c r="C89" s="55">
        <f>C90+C101+C103+C104+C105+C99</f>
        <v>15270300.1</v>
      </c>
      <c r="D89" s="41">
        <f t="shared" si="10"/>
        <v>0.9677267408555895</v>
      </c>
      <c r="E89" s="44">
        <f t="shared" si="1"/>
        <v>-509257.7599999998</v>
      </c>
    </row>
    <row r="90" spans="1:5" s="8" customFormat="1" ht="15">
      <c r="A90" s="40" t="s">
        <v>25</v>
      </c>
      <c r="B90" s="55">
        <v>11033000</v>
      </c>
      <c r="C90" s="56">
        <v>10647085.96</v>
      </c>
      <c r="D90" s="41">
        <f t="shared" si="10"/>
        <v>0.9650218399347413</v>
      </c>
      <c r="E90" s="44">
        <f t="shared" si="1"/>
        <v>-385914.0399999991</v>
      </c>
    </row>
    <row r="91" spans="1:5" s="8" customFormat="1" ht="15">
      <c r="A91" s="40" t="s">
        <v>7</v>
      </c>
      <c r="B91" s="55">
        <v>6538470</v>
      </c>
      <c r="C91" s="56">
        <v>6457094.8</v>
      </c>
      <c r="D91" s="41">
        <f t="shared" si="10"/>
        <v>0.9875543972825447</v>
      </c>
      <c r="E91" s="44">
        <f t="shared" si="1"/>
        <v>-81375.20000000019</v>
      </c>
    </row>
    <row r="92" spans="1:5" s="8" customFormat="1" ht="15">
      <c r="A92" s="40" t="s">
        <v>61</v>
      </c>
      <c r="B92" s="55">
        <v>3400</v>
      </c>
      <c r="C92" s="55">
        <v>3400</v>
      </c>
      <c r="D92" s="41">
        <f t="shared" si="10"/>
        <v>1</v>
      </c>
      <c r="E92" s="44">
        <f t="shared" si="1"/>
        <v>0</v>
      </c>
    </row>
    <row r="93" spans="1:5" s="8" customFormat="1" ht="15">
      <c r="A93" s="40" t="s">
        <v>62</v>
      </c>
      <c r="B93" s="55">
        <v>224400</v>
      </c>
      <c r="C93" s="55">
        <v>224400</v>
      </c>
      <c r="D93" s="41">
        <f t="shared" si="10"/>
        <v>1</v>
      </c>
      <c r="E93" s="44">
        <f t="shared" si="1"/>
        <v>0</v>
      </c>
    </row>
    <row r="94" spans="1:5" s="8" customFormat="1" ht="15">
      <c r="A94" s="40" t="s">
        <v>63</v>
      </c>
      <c r="B94" s="55">
        <v>118890</v>
      </c>
      <c r="C94" s="55">
        <v>118890</v>
      </c>
      <c r="D94" s="41">
        <f t="shared" si="10"/>
        <v>1</v>
      </c>
      <c r="E94" s="44">
        <f>C94-B94</f>
        <v>0</v>
      </c>
    </row>
    <row r="95" spans="1:5" s="8" customFormat="1" ht="15">
      <c r="A95" s="40" t="s">
        <v>64</v>
      </c>
      <c r="B95" s="55">
        <v>224400</v>
      </c>
      <c r="C95" s="56">
        <v>224400</v>
      </c>
      <c r="D95" s="41">
        <f t="shared" si="10"/>
        <v>1</v>
      </c>
      <c r="E95" s="44">
        <f t="shared" si="1"/>
        <v>0</v>
      </c>
    </row>
    <row r="96" spans="1:5" s="8" customFormat="1" ht="15">
      <c r="A96" s="40" t="s">
        <v>63</v>
      </c>
      <c r="B96" s="55">
        <v>113890</v>
      </c>
      <c r="C96" s="56">
        <v>113890</v>
      </c>
      <c r="D96" s="41">
        <f t="shared" si="10"/>
        <v>1</v>
      </c>
      <c r="E96" s="44">
        <f t="shared" si="1"/>
        <v>0</v>
      </c>
    </row>
    <row r="97" spans="1:5" s="8" customFormat="1" ht="15">
      <c r="A97" s="40" t="s">
        <v>152</v>
      </c>
      <c r="B97" s="55">
        <v>200</v>
      </c>
      <c r="C97" s="56">
        <v>200</v>
      </c>
      <c r="D97" s="41">
        <f t="shared" si="10"/>
        <v>1</v>
      </c>
      <c r="E97" s="44">
        <f>C97-B97</f>
        <v>0</v>
      </c>
    </row>
    <row r="98" spans="1:5" s="8" customFormat="1" ht="15">
      <c r="A98" s="40" t="s">
        <v>65</v>
      </c>
      <c r="B98" s="55">
        <v>1800</v>
      </c>
      <c r="C98" s="56">
        <v>1800</v>
      </c>
      <c r="D98" s="41">
        <f t="shared" si="10"/>
        <v>1</v>
      </c>
      <c r="E98" s="44">
        <f t="shared" si="1"/>
        <v>0</v>
      </c>
    </row>
    <row r="99" spans="1:5" s="8" customFormat="1" ht="15">
      <c r="A99" s="40" t="s">
        <v>162</v>
      </c>
      <c r="B99" s="55">
        <f>B100</f>
        <v>1786</v>
      </c>
      <c r="C99" s="55">
        <f>C100</f>
        <v>1786</v>
      </c>
      <c r="D99" s="41">
        <f t="shared" si="10"/>
        <v>1</v>
      </c>
      <c r="E99" s="44">
        <f>C99-B99</f>
        <v>0</v>
      </c>
    </row>
    <row r="100" spans="1:5" s="8" customFormat="1" ht="15">
      <c r="A100" s="40" t="s">
        <v>163</v>
      </c>
      <c r="B100" s="55">
        <v>1786</v>
      </c>
      <c r="C100" s="55">
        <v>1786</v>
      </c>
      <c r="D100" s="41">
        <f t="shared" si="10"/>
        <v>1</v>
      </c>
      <c r="E100" s="44">
        <f>C100-B100</f>
        <v>0</v>
      </c>
    </row>
    <row r="101" spans="1:5" s="8" customFormat="1" ht="15">
      <c r="A101" s="40" t="s">
        <v>39</v>
      </c>
      <c r="B101" s="55">
        <v>2901900</v>
      </c>
      <c r="C101" s="56">
        <v>2894643.86</v>
      </c>
      <c r="D101" s="41">
        <f t="shared" si="10"/>
        <v>0.9974995210034804</v>
      </c>
      <c r="E101" s="44">
        <f t="shared" si="1"/>
        <v>-7256.14000000013</v>
      </c>
    </row>
    <row r="102" spans="1:5" s="8" customFormat="1" ht="15">
      <c r="A102" s="40" t="s">
        <v>7</v>
      </c>
      <c r="B102" s="55">
        <v>1904201</v>
      </c>
      <c r="C102" s="56">
        <v>1904201</v>
      </c>
      <c r="D102" s="41">
        <f t="shared" si="10"/>
        <v>1</v>
      </c>
      <c r="E102" s="44">
        <f>C102-B102</f>
        <v>0</v>
      </c>
    </row>
    <row r="103" spans="1:5" s="8" customFormat="1" ht="15">
      <c r="A103" s="40" t="s">
        <v>56</v>
      </c>
      <c r="B103" s="55">
        <v>57000</v>
      </c>
      <c r="C103" s="56">
        <v>57000</v>
      </c>
      <c r="D103" s="41">
        <f t="shared" si="10"/>
        <v>1</v>
      </c>
      <c r="E103" s="44">
        <f t="shared" si="1"/>
        <v>0</v>
      </c>
    </row>
    <row r="104" spans="1:5" s="8" customFormat="1" ht="15">
      <c r="A104" s="40" t="s">
        <v>26</v>
      </c>
      <c r="B104" s="55">
        <v>0</v>
      </c>
      <c r="C104" s="56">
        <v>0</v>
      </c>
      <c r="D104" s="41" t="str">
        <f t="shared" si="10"/>
        <v>   </v>
      </c>
      <c r="E104" s="44">
        <f t="shared" si="1"/>
        <v>0</v>
      </c>
    </row>
    <row r="105" spans="1:5" s="8" customFormat="1" ht="15">
      <c r="A105" s="40" t="s">
        <v>36</v>
      </c>
      <c r="B105" s="55">
        <f>B106+B107+B109+B111+B112+B113+B114</f>
        <v>1785871.8599999999</v>
      </c>
      <c r="C105" s="55">
        <f>C106+C107+C109+C111+C112+C113+C114</f>
        <v>1669784.28</v>
      </c>
      <c r="D105" s="53">
        <f t="shared" si="10"/>
        <v>0.9349966911959743</v>
      </c>
      <c r="E105" s="44">
        <f t="shared" si="1"/>
        <v>-116087.57999999984</v>
      </c>
    </row>
    <row r="106" spans="1:5" s="8" customFormat="1" ht="15">
      <c r="A106" s="40" t="s">
        <v>114</v>
      </c>
      <c r="B106" s="55">
        <v>138702.36</v>
      </c>
      <c r="C106" s="56">
        <v>138702.36</v>
      </c>
      <c r="D106" s="41">
        <f t="shared" si="10"/>
        <v>1</v>
      </c>
      <c r="E106" s="44">
        <f t="shared" si="1"/>
        <v>0</v>
      </c>
    </row>
    <row r="107" spans="1:5" s="8" customFormat="1" ht="15">
      <c r="A107" s="40" t="s">
        <v>101</v>
      </c>
      <c r="B107" s="55">
        <v>738500</v>
      </c>
      <c r="C107" s="56">
        <v>712195.65</v>
      </c>
      <c r="D107" s="41">
        <f>IF(B106=0,"   ",C106/B106)</f>
        <v>1</v>
      </c>
      <c r="E107" s="44">
        <f t="shared" si="1"/>
        <v>-26304.349999999977</v>
      </c>
    </row>
    <row r="108" spans="1:5" s="8" customFormat="1" ht="15">
      <c r="A108" s="40" t="s">
        <v>102</v>
      </c>
      <c r="B108" s="55">
        <v>518810</v>
      </c>
      <c r="C108" s="56">
        <v>512496</v>
      </c>
      <c r="D108" s="41">
        <f aca="true" t="shared" si="11" ref="D108:D143">IF(B108=0,"   ",C108/B108)</f>
        <v>0.9878298413677454</v>
      </c>
      <c r="E108" s="44">
        <f>C108-B108</f>
        <v>-6314</v>
      </c>
    </row>
    <row r="109" spans="1:5" s="8" customFormat="1" ht="15">
      <c r="A109" s="40" t="s">
        <v>103</v>
      </c>
      <c r="B109" s="55">
        <v>143300</v>
      </c>
      <c r="C109" s="56">
        <v>136845.04</v>
      </c>
      <c r="D109" s="41">
        <f t="shared" si="11"/>
        <v>0.9549549197487789</v>
      </c>
      <c r="E109" s="44">
        <f t="shared" si="1"/>
        <v>-6454.959999999992</v>
      </c>
    </row>
    <row r="110" spans="1:5" s="8" customFormat="1" ht="15">
      <c r="A110" s="40" t="s">
        <v>102</v>
      </c>
      <c r="B110" s="55">
        <v>93422</v>
      </c>
      <c r="C110" s="56">
        <v>93078.82</v>
      </c>
      <c r="D110" s="41">
        <f t="shared" si="11"/>
        <v>0.9963265611954358</v>
      </c>
      <c r="E110" s="44">
        <f t="shared" si="1"/>
        <v>-343.179999999993</v>
      </c>
    </row>
    <row r="111" spans="1:5" s="8" customFormat="1" ht="15">
      <c r="A111" s="40" t="s">
        <v>66</v>
      </c>
      <c r="B111" s="55">
        <v>79000</v>
      </c>
      <c r="C111" s="56">
        <v>0</v>
      </c>
      <c r="D111" s="41">
        <f t="shared" si="11"/>
        <v>0</v>
      </c>
      <c r="E111" s="44">
        <f t="shared" si="1"/>
        <v>-79000</v>
      </c>
    </row>
    <row r="112" spans="1:5" s="8" customFormat="1" ht="15">
      <c r="A112" s="40" t="s">
        <v>67</v>
      </c>
      <c r="B112" s="55">
        <v>229000</v>
      </c>
      <c r="C112" s="56">
        <v>228727.5</v>
      </c>
      <c r="D112" s="41">
        <f t="shared" si="11"/>
        <v>0.9988100436681223</v>
      </c>
      <c r="E112" s="44">
        <f t="shared" si="1"/>
        <v>-272.5</v>
      </c>
    </row>
    <row r="113" spans="1:5" s="8" customFormat="1" ht="15">
      <c r="A113" s="40" t="s">
        <v>68</v>
      </c>
      <c r="B113" s="55">
        <v>0</v>
      </c>
      <c r="C113" s="56">
        <v>0</v>
      </c>
      <c r="D113" s="41" t="str">
        <f t="shared" si="11"/>
        <v>   </v>
      </c>
      <c r="E113" s="44">
        <f>C113-B113</f>
        <v>0</v>
      </c>
    </row>
    <row r="114" spans="1:5" s="8" customFormat="1" ht="15">
      <c r="A114" s="40" t="s">
        <v>69</v>
      </c>
      <c r="B114" s="55">
        <v>457369.5</v>
      </c>
      <c r="C114" s="56">
        <v>453313.73</v>
      </c>
      <c r="D114" s="41">
        <f t="shared" si="11"/>
        <v>0.9911323995150529</v>
      </c>
      <c r="E114" s="44">
        <f t="shared" si="1"/>
        <v>-4055.7700000000186</v>
      </c>
    </row>
    <row r="115" spans="1:5" s="8" customFormat="1" ht="15.75" customHeight="1">
      <c r="A115" s="40" t="s">
        <v>71</v>
      </c>
      <c r="B115" s="55">
        <f>SUM(B116)</f>
        <v>792000</v>
      </c>
      <c r="C115" s="55">
        <f>SUM(C116)</f>
        <v>792000</v>
      </c>
      <c r="D115" s="41">
        <f t="shared" si="11"/>
        <v>1</v>
      </c>
      <c r="E115" s="44">
        <f>C115-B115</f>
        <v>0</v>
      </c>
    </row>
    <row r="116" spans="1:5" s="8" customFormat="1" ht="15">
      <c r="A116" s="40" t="s">
        <v>72</v>
      </c>
      <c r="B116" s="55">
        <v>792000</v>
      </c>
      <c r="C116" s="56">
        <v>792000</v>
      </c>
      <c r="D116" s="41">
        <f t="shared" si="11"/>
        <v>1</v>
      </c>
      <c r="E116" s="44">
        <f>C116-B116</f>
        <v>0</v>
      </c>
    </row>
    <row r="117" spans="1:5" s="8" customFormat="1" ht="15.75" customHeight="1">
      <c r="A117" s="40" t="s">
        <v>27</v>
      </c>
      <c r="B117" s="55">
        <f>SUM(B118:B120)</f>
        <v>1659350</v>
      </c>
      <c r="C117" s="55">
        <f>SUM(C118:C120)</f>
        <v>1622047.95</v>
      </c>
      <c r="D117" s="41">
        <f t="shared" si="11"/>
        <v>0.9775200831650948</v>
      </c>
      <c r="E117" s="44">
        <f t="shared" si="1"/>
        <v>-37302.05000000005</v>
      </c>
    </row>
    <row r="118" spans="1:5" s="8" customFormat="1" ht="15">
      <c r="A118" s="40" t="s">
        <v>116</v>
      </c>
      <c r="B118" s="55">
        <v>964850</v>
      </c>
      <c r="C118" s="56">
        <v>964850</v>
      </c>
      <c r="D118" s="41">
        <f t="shared" si="11"/>
        <v>1</v>
      </c>
      <c r="E118" s="44">
        <f t="shared" si="1"/>
        <v>0</v>
      </c>
    </row>
    <row r="119" spans="1:5" s="8" customFormat="1" ht="15">
      <c r="A119" s="40" t="s">
        <v>115</v>
      </c>
      <c r="B119" s="55">
        <v>43000</v>
      </c>
      <c r="C119" s="56">
        <v>15050</v>
      </c>
      <c r="D119" s="41">
        <f t="shared" si="11"/>
        <v>0.35</v>
      </c>
      <c r="E119" s="44">
        <f t="shared" si="1"/>
        <v>-27950</v>
      </c>
    </row>
    <row r="120" spans="1:5" s="8" customFormat="1" ht="15">
      <c r="A120" s="40" t="s">
        <v>70</v>
      </c>
      <c r="B120" s="55">
        <v>651500</v>
      </c>
      <c r="C120" s="56">
        <v>642147.95</v>
      </c>
      <c r="D120" s="41">
        <f t="shared" si="11"/>
        <v>0.9856453568687643</v>
      </c>
      <c r="E120" s="44">
        <f t="shared" si="1"/>
        <v>-9352.050000000047</v>
      </c>
    </row>
    <row r="121" spans="1:5" s="8" customFormat="1" ht="15">
      <c r="A121" s="40" t="s">
        <v>73</v>
      </c>
      <c r="B121" s="55">
        <v>461348.38</v>
      </c>
      <c r="C121" s="56">
        <v>455277.28</v>
      </c>
      <c r="D121" s="41">
        <f t="shared" si="11"/>
        <v>0.9868405303601587</v>
      </c>
      <c r="E121" s="44">
        <f>C121-B121</f>
        <v>-6071.099999999977</v>
      </c>
    </row>
    <row r="122" spans="1:5" s="8" customFormat="1" ht="15">
      <c r="A122" s="40" t="s">
        <v>28</v>
      </c>
      <c r="B122" s="55">
        <f>B125+B127+B132+B131+B130+B123</f>
        <v>44974218.36</v>
      </c>
      <c r="C122" s="55">
        <f>C125+C127+C132+C131+C130</f>
        <v>41662798.75</v>
      </c>
      <c r="D122" s="41">
        <f t="shared" si="11"/>
        <v>0.9263707134720285</v>
      </c>
      <c r="E122" s="44">
        <f t="shared" si="1"/>
        <v>-3311419.6099999994</v>
      </c>
    </row>
    <row r="123" spans="1:5" s="8" customFormat="1" ht="15">
      <c r="A123" s="61" t="s">
        <v>201</v>
      </c>
      <c r="B123" s="55">
        <f>B124</f>
        <v>3218000</v>
      </c>
      <c r="C123" s="55">
        <f>C124</f>
        <v>0</v>
      </c>
      <c r="D123" s="41">
        <f>IF(B123=0,"   ",C123/B123)</f>
        <v>0</v>
      </c>
      <c r="E123" s="44">
        <f>C123-B123</f>
        <v>-3218000</v>
      </c>
    </row>
    <row r="124" spans="1:5" s="8" customFormat="1" ht="15">
      <c r="A124" s="61" t="s">
        <v>202</v>
      </c>
      <c r="B124" s="55">
        <v>3218000</v>
      </c>
      <c r="C124" s="55">
        <v>0</v>
      </c>
      <c r="D124" s="41">
        <f>IF(B124=0,"   ",C124/B124)</f>
        <v>0</v>
      </c>
      <c r="E124" s="44">
        <f>C124-B124</f>
        <v>-3218000</v>
      </c>
    </row>
    <row r="125" spans="1:5" s="8" customFormat="1" ht="15">
      <c r="A125" s="61" t="s">
        <v>153</v>
      </c>
      <c r="B125" s="55">
        <f>B126</f>
        <v>300000</v>
      </c>
      <c r="C125" s="55">
        <f>C126</f>
        <v>300000</v>
      </c>
      <c r="D125" s="41">
        <f t="shared" si="11"/>
        <v>1</v>
      </c>
      <c r="E125" s="44">
        <f>C125-B125</f>
        <v>0</v>
      </c>
    </row>
    <row r="126" spans="1:5" s="8" customFormat="1" ht="15">
      <c r="A126" s="61" t="s">
        <v>154</v>
      </c>
      <c r="B126" s="55">
        <v>300000</v>
      </c>
      <c r="C126" s="55">
        <v>300000</v>
      </c>
      <c r="D126" s="41">
        <f t="shared" si="11"/>
        <v>1</v>
      </c>
      <c r="E126" s="44">
        <f>C126-B126</f>
        <v>0</v>
      </c>
    </row>
    <row r="127" spans="1:5" s="8" customFormat="1" ht="15">
      <c r="A127" s="40" t="s">
        <v>29</v>
      </c>
      <c r="B127" s="55">
        <f>SUM(B128:B129)</f>
        <v>8481900</v>
      </c>
      <c r="C127" s="55">
        <f>SUM(C128:C129)</f>
        <v>8398957.15</v>
      </c>
      <c r="D127" s="41">
        <f t="shared" si="11"/>
        <v>0.9902211945436754</v>
      </c>
      <c r="E127" s="44">
        <f t="shared" si="1"/>
        <v>-82942.84999999963</v>
      </c>
    </row>
    <row r="128" spans="1:5" s="8" customFormat="1" ht="15">
      <c r="A128" s="67" t="s">
        <v>107</v>
      </c>
      <c r="B128" s="55">
        <v>7631000</v>
      </c>
      <c r="C128" s="55">
        <v>7631000</v>
      </c>
      <c r="D128" s="41">
        <f t="shared" si="11"/>
        <v>1</v>
      </c>
      <c r="E128" s="44">
        <f t="shared" si="1"/>
        <v>0</v>
      </c>
    </row>
    <row r="129" spans="1:5" s="8" customFormat="1" ht="15">
      <c r="A129" s="67" t="s">
        <v>108</v>
      </c>
      <c r="B129" s="55">
        <v>850900</v>
      </c>
      <c r="C129" s="55">
        <v>767957.15</v>
      </c>
      <c r="D129" s="41">
        <f t="shared" si="11"/>
        <v>0.9025233870019979</v>
      </c>
      <c r="E129" s="44">
        <f t="shared" si="1"/>
        <v>-82942.84999999998</v>
      </c>
    </row>
    <row r="130" spans="1:5" s="8" customFormat="1" ht="15">
      <c r="A130" s="61" t="s">
        <v>192</v>
      </c>
      <c r="B130" s="55">
        <v>20170000</v>
      </c>
      <c r="C130" s="55">
        <v>20169256</v>
      </c>
      <c r="D130" s="41">
        <f t="shared" si="11"/>
        <v>0.9999631135349529</v>
      </c>
      <c r="E130" s="44">
        <f>C130-B130</f>
        <v>-744</v>
      </c>
    </row>
    <row r="131" spans="1:5" s="8" customFormat="1" ht="15">
      <c r="A131" s="61" t="s">
        <v>187</v>
      </c>
      <c r="B131" s="55">
        <v>12750000</v>
      </c>
      <c r="C131" s="55">
        <v>12750000</v>
      </c>
      <c r="D131" s="41">
        <f t="shared" si="11"/>
        <v>1</v>
      </c>
      <c r="E131" s="44">
        <f>C131-B131</f>
        <v>0</v>
      </c>
    </row>
    <row r="132" spans="1:5" s="8" customFormat="1" ht="15">
      <c r="A132" s="40" t="s">
        <v>54</v>
      </c>
      <c r="B132" s="55">
        <f>SUM(B133:B133)</f>
        <v>54318.36</v>
      </c>
      <c r="C132" s="55">
        <f>SUM(C133:C133)</f>
        <v>44585.6</v>
      </c>
      <c r="D132" s="41">
        <f t="shared" si="11"/>
        <v>0.8208200689416985</v>
      </c>
      <c r="E132" s="44">
        <f t="shared" si="1"/>
        <v>-9732.760000000002</v>
      </c>
    </row>
    <row r="133" spans="1:5" s="8" customFormat="1" ht="15">
      <c r="A133" s="40" t="s">
        <v>74</v>
      </c>
      <c r="B133" s="55">
        <v>54318.36</v>
      </c>
      <c r="C133" s="55">
        <v>44585.6</v>
      </c>
      <c r="D133" s="41">
        <f t="shared" si="11"/>
        <v>0.8208200689416985</v>
      </c>
      <c r="E133" s="44">
        <f>C133-B133</f>
        <v>-9732.760000000002</v>
      </c>
    </row>
    <row r="134" spans="1:5" s="8" customFormat="1" ht="15">
      <c r="A134" s="40" t="s">
        <v>8</v>
      </c>
      <c r="B134" s="55">
        <f>B144+B147+B135</f>
        <v>14509944</v>
      </c>
      <c r="C134" s="55">
        <f>C144+C147+C135</f>
        <v>11241426.76</v>
      </c>
      <c r="D134" s="41">
        <f t="shared" si="11"/>
        <v>0.7747395000283943</v>
      </c>
      <c r="E134" s="44">
        <f t="shared" si="1"/>
        <v>-3268517.24</v>
      </c>
    </row>
    <row r="135" spans="1:5" s="8" customFormat="1" ht="15">
      <c r="A135" s="40" t="s">
        <v>151</v>
      </c>
      <c r="B135" s="55">
        <f>B136+B139+B143</f>
        <v>11129844</v>
      </c>
      <c r="C135" s="55">
        <f>C136+C139+C143</f>
        <v>8102223.76</v>
      </c>
      <c r="D135" s="41">
        <f t="shared" si="11"/>
        <v>0.72797280536906</v>
      </c>
      <c r="E135" s="44">
        <f t="shared" si="1"/>
        <v>-3027620.24</v>
      </c>
    </row>
    <row r="136" spans="1:5" s="8" customFormat="1" ht="15">
      <c r="A136" s="40" t="s">
        <v>179</v>
      </c>
      <c r="B136" s="55">
        <f>B137+B138</f>
        <v>5985634</v>
      </c>
      <c r="C136" s="55">
        <f>C137+C138</f>
        <v>5985634</v>
      </c>
      <c r="D136" s="41">
        <f t="shared" si="11"/>
        <v>1</v>
      </c>
      <c r="E136" s="44">
        <f aca="true" t="shared" si="12" ref="E136:E143">C136-B136</f>
        <v>0</v>
      </c>
    </row>
    <row r="137" spans="1:5" s="8" customFormat="1" ht="15">
      <c r="A137" s="67" t="s">
        <v>180</v>
      </c>
      <c r="B137" s="55">
        <v>4500000</v>
      </c>
      <c r="C137" s="55">
        <v>4500000</v>
      </c>
      <c r="D137" s="41">
        <f t="shared" si="11"/>
        <v>1</v>
      </c>
      <c r="E137" s="44">
        <f t="shared" si="12"/>
        <v>0</v>
      </c>
    </row>
    <row r="138" spans="1:5" s="8" customFormat="1" ht="15">
      <c r="A138" s="67" t="s">
        <v>181</v>
      </c>
      <c r="B138" s="55">
        <v>1485634</v>
      </c>
      <c r="C138" s="55">
        <v>1485634</v>
      </c>
      <c r="D138" s="41">
        <f t="shared" si="11"/>
        <v>1</v>
      </c>
      <c r="E138" s="44">
        <f t="shared" si="12"/>
        <v>0</v>
      </c>
    </row>
    <row r="139" spans="1:5" s="8" customFormat="1" ht="15">
      <c r="A139" s="40" t="s">
        <v>182</v>
      </c>
      <c r="B139" s="55">
        <f>B140+B141+B142</f>
        <v>4677710</v>
      </c>
      <c r="C139" s="55">
        <f>C140+C141+C142</f>
        <v>1650154</v>
      </c>
      <c r="D139" s="41">
        <f t="shared" si="11"/>
        <v>0.35276962445299087</v>
      </c>
      <c r="E139" s="44">
        <f t="shared" si="12"/>
        <v>-3027556</v>
      </c>
    </row>
    <row r="140" spans="1:5" s="8" customFormat="1" ht="15">
      <c r="A140" s="67" t="s">
        <v>180</v>
      </c>
      <c r="B140" s="55">
        <v>3245209</v>
      </c>
      <c r="C140" s="55">
        <v>973562.7</v>
      </c>
      <c r="D140" s="41">
        <f t="shared" si="11"/>
        <v>0.3</v>
      </c>
      <c r="E140" s="44">
        <f t="shared" si="12"/>
        <v>-2271646.3</v>
      </c>
    </row>
    <row r="141" spans="1:5" s="8" customFormat="1" ht="15">
      <c r="A141" s="67" t="s">
        <v>181</v>
      </c>
      <c r="B141" s="55">
        <v>1079871</v>
      </c>
      <c r="C141" s="55">
        <v>323961.3</v>
      </c>
      <c r="D141" s="41">
        <f t="shared" si="11"/>
        <v>0.3</v>
      </c>
      <c r="E141" s="44">
        <f t="shared" si="12"/>
        <v>-755909.7</v>
      </c>
    </row>
    <row r="142" spans="1:5" s="8" customFormat="1" ht="15">
      <c r="A142" s="67" t="s">
        <v>183</v>
      </c>
      <c r="B142" s="55">
        <v>352630</v>
      </c>
      <c r="C142" s="55">
        <v>352630</v>
      </c>
      <c r="D142" s="41">
        <f t="shared" si="11"/>
        <v>1</v>
      </c>
      <c r="E142" s="44">
        <f t="shared" si="12"/>
        <v>0</v>
      </c>
    </row>
    <row r="143" spans="1:5" s="8" customFormat="1" ht="15">
      <c r="A143" s="61" t="s">
        <v>204</v>
      </c>
      <c r="B143" s="55">
        <v>466500</v>
      </c>
      <c r="C143" s="55">
        <v>466435.76</v>
      </c>
      <c r="D143" s="41">
        <f t="shared" si="11"/>
        <v>0.999862293676313</v>
      </c>
      <c r="E143" s="44">
        <f t="shared" si="12"/>
        <v>-64.23999999999069</v>
      </c>
    </row>
    <row r="144" spans="1:5" s="8" customFormat="1" ht="15">
      <c r="A144" s="40" t="s">
        <v>40</v>
      </c>
      <c r="B144" s="55">
        <f>SUM(B145:B146)</f>
        <v>1333000</v>
      </c>
      <c r="C144" s="55">
        <f>SUM(C145:C146)</f>
        <v>1333000</v>
      </c>
      <c r="D144" s="41">
        <f aca="true" t="shared" si="13" ref="D144:D156">IF(B144=0,"   ",C144/B144)</f>
        <v>1</v>
      </c>
      <c r="E144" s="44">
        <f aca="true" t="shared" si="14" ref="E144:E156">C144-B144</f>
        <v>0</v>
      </c>
    </row>
    <row r="145" spans="1:5" s="8" customFormat="1" ht="45">
      <c r="A145" s="40" t="s">
        <v>117</v>
      </c>
      <c r="B145" s="55">
        <v>1200000</v>
      </c>
      <c r="C145" s="55">
        <v>1200000</v>
      </c>
      <c r="D145" s="41">
        <f t="shared" si="13"/>
        <v>1</v>
      </c>
      <c r="E145" s="44">
        <f t="shared" si="14"/>
        <v>0</v>
      </c>
    </row>
    <row r="146" spans="1:5" ht="28.5" customHeight="1">
      <c r="A146" s="40" t="s">
        <v>184</v>
      </c>
      <c r="B146" s="54">
        <v>133000</v>
      </c>
      <c r="C146" s="54">
        <v>133000</v>
      </c>
      <c r="D146" s="41">
        <f t="shared" si="13"/>
        <v>1</v>
      </c>
      <c r="E146" s="44">
        <f t="shared" si="14"/>
        <v>0</v>
      </c>
    </row>
    <row r="147" spans="1:5" s="8" customFormat="1" ht="15">
      <c r="A147" s="40" t="s">
        <v>51</v>
      </c>
      <c r="B147" s="55">
        <f>SUM(B148,)</f>
        <v>2047100</v>
      </c>
      <c r="C147" s="55">
        <f>SUM(C148,)</f>
        <v>1806203</v>
      </c>
      <c r="D147" s="41">
        <f t="shared" si="13"/>
        <v>0.8823227981046359</v>
      </c>
      <c r="E147" s="44">
        <f t="shared" si="14"/>
        <v>-240897</v>
      </c>
    </row>
    <row r="148" spans="1:5" s="8" customFormat="1" ht="27" customHeight="1">
      <c r="A148" s="40" t="s">
        <v>75</v>
      </c>
      <c r="B148" s="55">
        <v>2047100</v>
      </c>
      <c r="C148" s="55">
        <v>1806203</v>
      </c>
      <c r="D148" s="41">
        <f t="shared" si="13"/>
        <v>0.8823227981046359</v>
      </c>
      <c r="E148" s="44">
        <f t="shared" si="14"/>
        <v>-240897</v>
      </c>
    </row>
    <row r="149" spans="1:5" s="8" customFormat="1" ht="15">
      <c r="A149" s="40" t="s">
        <v>9</v>
      </c>
      <c r="B149" s="55">
        <f>B150+B155+B167+B168</f>
        <v>120016600.00000001</v>
      </c>
      <c r="C149" s="55">
        <f>C150+C155+C167+C168</f>
        <v>118199813.69000001</v>
      </c>
      <c r="D149" s="41">
        <f t="shared" si="13"/>
        <v>0.98486220814454</v>
      </c>
      <c r="E149" s="44">
        <f t="shared" si="14"/>
        <v>-1816786.3100000024</v>
      </c>
    </row>
    <row r="150" spans="1:5" s="8" customFormat="1" ht="15">
      <c r="A150" s="40" t="s">
        <v>76</v>
      </c>
      <c r="B150" s="55">
        <v>17527052.7</v>
      </c>
      <c r="C150" s="56">
        <v>16360124.25</v>
      </c>
      <c r="D150" s="41">
        <f t="shared" si="13"/>
        <v>0.9334212962114276</v>
      </c>
      <c r="E150" s="44">
        <f t="shared" si="14"/>
        <v>-1166928.4499999993</v>
      </c>
    </row>
    <row r="151" spans="1:5" s="8" customFormat="1" ht="15">
      <c r="A151" s="40" t="s">
        <v>7</v>
      </c>
      <c r="B151" s="55">
        <v>9221805</v>
      </c>
      <c r="C151" s="56">
        <v>9047619.77</v>
      </c>
      <c r="D151" s="41">
        <f t="shared" si="13"/>
        <v>0.9811115904099035</v>
      </c>
      <c r="E151" s="44">
        <f t="shared" si="14"/>
        <v>-174185.23000000045</v>
      </c>
    </row>
    <row r="152" spans="1:5" s="8" customFormat="1" ht="15">
      <c r="A152" s="40" t="s">
        <v>164</v>
      </c>
      <c r="B152" s="55">
        <v>68368.93</v>
      </c>
      <c r="C152" s="55">
        <v>62568.93</v>
      </c>
      <c r="D152" s="41">
        <f t="shared" si="13"/>
        <v>0.9151661434514188</v>
      </c>
      <c r="E152" s="44">
        <f t="shared" si="14"/>
        <v>-5799.999999999993</v>
      </c>
    </row>
    <row r="153" spans="1:5" s="8" customFormat="1" ht="15">
      <c r="A153" s="40" t="s">
        <v>165</v>
      </c>
      <c r="B153" s="55">
        <v>328400</v>
      </c>
      <c r="C153" s="55">
        <v>328400</v>
      </c>
      <c r="D153" s="41">
        <f t="shared" si="13"/>
        <v>1</v>
      </c>
      <c r="E153" s="44">
        <f t="shared" si="14"/>
        <v>0</v>
      </c>
    </row>
    <row r="154" spans="1:5" s="8" customFormat="1" ht="15">
      <c r="A154" s="40" t="s">
        <v>188</v>
      </c>
      <c r="B154" s="55">
        <v>209200</v>
      </c>
      <c r="C154" s="55">
        <v>209200</v>
      </c>
      <c r="D154" s="41">
        <f t="shared" si="13"/>
        <v>1</v>
      </c>
      <c r="E154" s="44">
        <f t="shared" si="14"/>
        <v>0</v>
      </c>
    </row>
    <row r="155" spans="1:5" s="8" customFormat="1" ht="15">
      <c r="A155" s="40" t="s">
        <v>77</v>
      </c>
      <c r="B155" s="55">
        <v>97664085.9</v>
      </c>
      <c r="C155" s="56">
        <v>97140024.06</v>
      </c>
      <c r="D155" s="41">
        <f t="shared" si="13"/>
        <v>0.9946340373211848</v>
      </c>
      <c r="E155" s="44">
        <f t="shared" si="14"/>
        <v>-524061.8400000036</v>
      </c>
    </row>
    <row r="156" spans="1:5" s="8" customFormat="1" ht="15">
      <c r="A156" s="40" t="s">
        <v>7</v>
      </c>
      <c r="B156" s="55">
        <v>4211925.59</v>
      </c>
      <c r="C156" s="56">
        <v>4204976.48</v>
      </c>
      <c r="D156" s="41">
        <f t="shared" si="13"/>
        <v>0.9983501346708266</v>
      </c>
      <c r="E156" s="44">
        <f t="shared" si="14"/>
        <v>-6949.109999999404</v>
      </c>
    </row>
    <row r="157" spans="1:5" s="8" customFormat="1" ht="15">
      <c r="A157" s="40" t="s">
        <v>164</v>
      </c>
      <c r="B157" s="55">
        <v>294808.29</v>
      </c>
      <c r="C157" s="55">
        <v>287508.29</v>
      </c>
      <c r="D157" s="41">
        <f aca="true" t="shared" si="15" ref="D157:D169">IF(B157=0,"   ",C157/B157)</f>
        <v>0.9752381454402114</v>
      </c>
      <c r="E157" s="44">
        <f aca="true" t="shared" si="16" ref="E157:E169">C157-B157</f>
        <v>-7300</v>
      </c>
    </row>
    <row r="158" spans="1:5" s="8" customFormat="1" ht="15">
      <c r="A158" s="40" t="s">
        <v>166</v>
      </c>
      <c r="B158" s="55">
        <v>65427116.7</v>
      </c>
      <c r="C158" s="56">
        <v>65427116.7</v>
      </c>
      <c r="D158" s="41">
        <f t="shared" si="15"/>
        <v>1</v>
      </c>
      <c r="E158" s="44">
        <f t="shared" si="16"/>
        <v>0</v>
      </c>
    </row>
    <row r="159" spans="1:5" s="8" customFormat="1" ht="15">
      <c r="A159" s="40" t="s">
        <v>169</v>
      </c>
      <c r="B159" s="55">
        <v>2739983.3</v>
      </c>
      <c r="C159" s="56">
        <v>2739983.3</v>
      </c>
      <c r="D159" s="41">
        <f>IF(B159=0,"   ",C159/B159)</f>
        <v>1</v>
      </c>
      <c r="E159" s="44">
        <f>C159-B159</f>
        <v>0</v>
      </c>
    </row>
    <row r="160" spans="1:5" s="8" customFormat="1" ht="15">
      <c r="A160" s="40" t="s">
        <v>167</v>
      </c>
      <c r="B160" s="55">
        <v>1955600</v>
      </c>
      <c r="C160" s="55">
        <v>1691461.37</v>
      </c>
      <c r="D160" s="41">
        <f t="shared" si="15"/>
        <v>0.8649321793822868</v>
      </c>
      <c r="E160" s="44">
        <f t="shared" si="16"/>
        <v>-264138.6299999999</v>
      </c>
    </row>
    <row r="161" spans="1:5" s="8" customFormat="1" ht="15">
      <c r="A161" s="40" t="s">
        <v>170</v>
      </c>
      <c r="B161" s="55">
        <v>5030256.6</v>
      </c>
      <c r="C161" s="55">
        <v>5030256.6</v>
      </c>
      <c r="D161" s="41">
        <f t="shared" si="15"/>
        <v>1</v>
      </c>
      <c r="E161" s="44">
        <f t="shared" si="16"/>
        <v>0</v>
      </c>
    </row>
    <row r="162" spans="1:5" s="8" customFormat="1" ht="15">
      <c r="A162" s="40" t="s">
        <v>195</v>
      </c>
      <c r="B162" s="55">
        <v>620090.05</v>
      </c>
      <c r="C162" s="55">
        <v>620090.05</v>
      </c>
      <c r="D162" s="41">
        <f>IF(B162=0,"   ",C162/B162)</f>
        <v>1</v>
      </c>
      <c r="E162" s="44">
        <f>C162-B162</f>
        <v>0</v>
      </c>
    </row>
    <row r="163" spans="1:5" s="8" customFormat="1" ht="15">
      <c r="A163" s="40" t="s">
        <v>168</v>
      </c>
      <c r="B163" s="55">
        <f>B164+B165</f>
        <v>2000000</v>
      </c>
      <c r="C163" s="55">
        <f>C164+C165</f>
        <v>2000000</v>
      </c>
      <c r="D163" s="41">
        <f t="shared" si="15"/>
        <v>1</v>
      </c>
      <c r="E163" s="44">
        <f t="shared" si="16"/>
        <v>0</v>
      </c>
    </row>
    <row r="164" spans="1:5" s="8" customFormat="1" ht="15">
      <c r="A164" s="67" t="s">
        <v>107</v>
      </c>
      <c r="B164" s="55">
        <v>1000000</v>
      </c>
      <c r="C164" s="55">
        <v>1000000</v>
      </c>
      <c r="D164" s="41">
        <f t="shared" si="15"/>
        <v>1</v>
      </c>
      <c r="E164" s="44">
        <f t="shared" si="16"/>
        <v>0</v>
      </c>
    </row>
    <row r="165" spans="1:5" s="8" customFormat="1" ht="15">
      <c r="A165" s="67" t="s">
        <v>108</v>
      </c>
      <c r="B165" s="55">
        <v>1000000</v>
      </c>
      <c r="C165" s="55">
        <v>1000000</v>
      </c>
      <c r="D165" s="41">
        <f t="shared" si="15"/>
        <v>1</v>
      </c>
      <c r="E165" s="44">
        <f t="shared" si="16"/>
        <v>0</v>
      </c>
    </row>
    <row r="166" spans="1:5" s="8" customFormat="1" ht="15">
      <c r="A166" s="61" t="s">
        <v>196</v>
      </c>
      <c r="B166" s="55">
        <v>579100</v>
      </c>
      <c r="C166" s="55">
        <v>579100</v>
      </c>
      <c r="D166" s="41">
        <f t="shared" si="15"/>
        <v>1</v>
      </c>
      <c r="E166" s="44">
        <f t="shared" si="16"/>
        <v>0</v>
      </c>
    </row>
    <row r="167" spans="1:5" s="8" customFormat="1" ht="15">
      <c r="A167" s="40" t="s">
        <v>78</v>
      </c>
      <c r="B167" s="55">
        <v>1120692</v>
      </c>
      <c r="C167" s="55">
        <v>1104680.7</v>
      </c>
      <c r="D167" s="41">
        <f t="shared" si="15"/>
        <v>0.9857130237389041</v>
      </c>
      <c r="E167" s="44">
        <f t="shared" si="16"/>
        <v>-16011.300000000047</v>
      </c>
    </row>
    <row r="168" spans="1:5" s="8" customFormat="1" ht="15">
      <c r="A168" s="40" t="s">
        <v>79</v>
      </c>
      <c r="B168" s="55">
        <v>3704769.4</v>
      </c>
      <c r="C168" s="55">
        <v>3594984.68</v>
      </c>
      <c r="D168" s="41">
        <f t="shared" si="15"/>
        <v>0.9703666522402178</v>
      </c>
      <c r="E168" s="44">
        <f t="shared" si="16"/>
        <v>-109784.71999999974</v>
      </c>
    </row>
    <row r="169" spans="1:5" s="8" customFormat="1" ht="15">
      <c r="A169" s="40" t="s">
        <v>7</v>
      </c>
      <c r="B169" s="55">
        <v>1742900</v>
      </c>
      <c r="C169" s="56">
        <v>1739664.53</v>
      </c>
      <c r="D169" s="41">
        <f t="shared" si="15"/>
        <v>0.9981436284353664</v>
      </c>
      <c r="E169" s="44">
        <f t="shared" si="16"/>
        <v>-3235.469999999972</v>
      </c>
    </row>
    <row r="170" spans="1:5" s="8" customFormat="1" ht="15">
      <c r="A170" s="40" t="s">
        <v>112</v>
      </c>
      <c r="B170" s="54">
        <f>SUM(B171,)</f>
        <v>1803300</v>
      </c>
      <c r="C170" s="54">
        <f>SUM(C171,)</f>
        <v>1769937.78</v>
      </c>
      <c r="D170" s="41">
        <f>IF(B170=0,"   ",C170/B170)</f>
        <v>0.981499351189486</v>
      </c>
      <c r="E170" s="44">
        <f>C170-B170</f>
        <v>-33362.21999999997</v>
      </c>
    </row>
    <row r="171" spans="1:5" s="8" customFormat="1" ht="13.5" customHeight="1">
      <c r="A171" s="40" t="s">
        <v>80</v>
      </c>
      <c r="B171" s="55">
        <v>1803300</v>
      </c>
      <c r="C171" s="56">
        <v>1769937.78</v>
      </c>
      <c r="D171" s="41">
        <f>IF(B171=0,"   ",C171/B171)</f>
        <v>0.981499351189486</v>
      </c>
      <c r="E171" s="44">
        <f>C171-B171</f>
        <v>-33362.21999999997</v>
      </c>
    </row>
    <row r="172" spans="1:5" s="8" customFormat="1" ht="16.5" customHeight="1">
      <c r="A172" s="40" t="s">
        <v>7</v>
      </c>
      <c r="B172" s="55">
        <v>430538.47</v>
      </c>
      <c r="C172" s="56">
        <v>430538.47</v>
      </c>
      <c r="D172" s="41">
        <f>IF(B172=0,"   ",C172/B172)</f>
        <v>1</v>
      </c>
      <c r="E172" s="44">
        <f>C172-B172</f>
        <v>0</v>
      </c>
    </row>
    <row r="173" spans="1:5" s="8" customFormat="1" ht="15" customHeight="1">
      <c r="A173" s="40" t="s">
        <v>81</v>
      </c>
      <c r="B173" s="55">
        <v>60000</v>
      </c>
      <c r="C173" s="55">
        <v>60000</v>
      </c>
      <c r="D173" s="41">
        <f>IF(B173=0,"   ",C173/B173)</f>
        <v>1</v>
      </c>
      <c r="E173" s="44">
        <f>C173-B173</f>
        <v>0</v>
      </c>
    </row>
    <row r="174" spans="1:5" s="8" customFormat="1" ht="15" customHeight="1">
      <c r="A174" s="40" t="s">
        <v>158</v>
      </c>
      <c r="B174" s="55">
        <v>784000</v>
      </c>
      <c r="C174" s="55">
        <v>784000</v>
      </c>
      <c r="D174" s="41">
        <f>IF(B174=0,"   ",C174/B174)</f>
        <v>1</v>
      </c>
      <c r="E174" s="44">
        <f>C174-B174</f>
        <v>0</v>
      </c>
    </row>
    <row r="175" spans="1:5" ht="15.75" customHeight="1">
      <c r="A175" s="40" t="s">
        <v>111</v>
      </c>
      <c r="B175" s="55">
        <f>B176+B179+B187+B189</f>
        <v>20382400</v>
      </c>
      <c r="C175" s="55">
        <f>C176+C179+C187+C189</f>
        <v>19465886.63</v>
      </c>
      <c r="D175" s="41">
        <f aca="true" t="shared" si="17" ref="D175:D211">IF(B175=0,"   ",C175/B175)</f>
        <v>0.9550340798924561</v>
      </c>
      <c r="E175" s="44">
        <f aca="true" t="shared" si="18" ref="E175:E211">C175-B175</f>
        <v>-916513.370000001</v>
      </c>
    </row>
    <row r="176" spans="1:5" ht="15" customHeight="1">
      <c r="A176" s="40" t="s">
        <v>82</v>
      </c>
      <c r="B176" s="55">
        <v>5096937.48</v>
      </c>
      <c r="C176" s="56">
        <v>4858859.95</v>
      </c>
      <c r="D176" s="41">
        <f t="shared" si="17"/>
        <v>0.9532900823417594</v>
      </c>
      <c r="E176" s="44">
        <f t="shared" si="18"/>
        <v>-238077.53000000026</v>
      </c>
    </row>
    <row r="177" spans="1:5" ht="15.75" customHeight="1">
      <c r="A177" s="40" t="s">
        <v>7</v>
      </c>
      <c r="B177" s="55">
        <v>0</v>
      </c>
      <c r="C177" s="56">
        <v>0</v>
      </c>
      <c r="D177" s="41" t="str">
        <f t="shared" si="17"/>
        <v>   </v>
      </c>
      <c r="E177" s="44">
        <f t="shared" si="18"/>
        <v>0</v>
      </c>
    </row>
    <row r="178" spans="1:5" ht="15.75" customHeight="1">
      <c r="A178" s="40" t="s">
        <v>106</v>
      </c>
      <c r="B178" s="55">
        <v>0</v>
      </c>
      <c r="C178" s="56">
        <v>0</v>
      </c>
      <c r="D178" s="41" t="str">
        <f t="shared" si="17"/>
        <v>   </v>
      </c>
      <c r="E178" s="44">
        <f t="shared" si="18"/>
        <v>0</v>
      </c>
    </row>
    <row r="179" spans="1:5" ht="15" customHeight="1">
      <c r="A179" s="40" t="s">
        <v>83</v>
      </c>
      <c r="B179" s="55">
        <v>8355881.62</v>
      </c>
      <c r="C179" s="56">
        <v>7893620.28</v>
      </c>
      <c r="D179" s="41">
        <f aca="true" t="shared" si="19" ref="D179:D190">IF(B179=0,"   ",C179/B179)</f>
        <v>0.9446783282695669</v>
      </c>
      <c r="E179" s="44">
        <f t="shared" si="18"/>
        <v>-462261.33999999985</v>
      </c>
    </row>
    <row r="180" spans="1:5" ht="15.75" customHeight="1">
      <c r="A180" s="40" t="s">
        <v>7</v>
      </c>
      <c r="B180" s="55">
        <v>0</v>
      </c>
      <c r="C180" s="55">
        <v>0</v>
      </c>
      <c r="D180" s="41" t="str">
        <f t="shared" si="19"/>
        <v>   </v>
      </c>
      <c r="E180" s="44">
        <f t="shared" si="18"/>
        <v>0</v>
      </c>
    </row>
    <row r="181" spans="1:5" ht="15.75" customHeight="1">
      <c r="A181" s="40" t="s">
        <v>159</v>
      </c>
      <c r="B181" s="55">
        <f>B182+B183</f>
        <v>1207800</v>
      </c>
      <c r="C181" s="55">
        <f>C182+C183</f>
        <v>1201761</v>
      </c>
      <c r="D181" s="41">
        <f t="shared" si="19"/>
        <v>0.995</v>
      </c>
      <c r="E181" s="44">
        <f>C181-B181</f>
        <v>-6039</v>
      </c>
    </row>
    <row r="182" spans="1:5" s="8" customFormat="1" ht="15">
      <c r="A182" s="67" t="s">
        <v>107</v>
      </c>
      <c r="B182" s="55">
        <v>603900</v>
      </c>
      <c r="C182" s="55">
        <v>600880.5</v>
      </c>
      <c r="D182" s="41">
        <f t="shared" si="19"/>
        <v>0.995</v>
      </c>
      <c r="E182" s="44">
        <f>C182-B182</f>
        <v>-3019.5</v>
      </c>
    </row>
    <row r="183" spans="1:5" s="8" customFormat="1" ht="15">
      <c r="A183" s="67" t="s">
        <v>108</v>
      </c>
      <c r="B183" s="55">
        <v>603900</v>
      </c>
      <c r="C183" s="55">
        <v>600880.5</v>
      </c>
      <c r="D183" s="41">
        <f t="shared" si="19"/>
        <v>0.995</v>
      </c>
      <c r="E183" s="44">
        <f>C183-B183</f>
        <v>-3019.5</v>
      </c>
    </row>
    <row r="184" spans="1:5" ht="15.75" customHeight="1">
      <c r="A184" s="40" t="s">
        <v>155</v>
      </c>
      <c r="B184" s="55">
        <v>900000</v>
      </c>
      <c r="C184" s="56">
        <v>900000</v>
      </c>
      <c r="D184" s="41">
        <f t="shared" si="19"/>
        <v>1</v>
      </c>
      <c r="E184" s="44">
        <f>C184-B184</f>
        <v>0</v>
      </c>
    </row>
    <row r="185" spans="1:5" ht="15.75" customHeight="1">
      <c r="A185" s="40" t="s">
        <v>109</v>
      </c>
      <c r="B185" s="55">
        <v>1674800</v>
      </c>
      <c r="C185" s="55">
        <v>1425156.68</v>
      </c>
      <c r="D185" s="41">
        <f t="shared" si="19"/>
        <v>0.8509414139001672</v>
      </c>
      <c r="E185" s="44">
        <f t="shared" si="18"/>
        <v>-249643.32000000007</v>
      </c>
    </row>
    <row r="186" spans="1:5" ht="15.75" customHeight="1">
      <c r="A186" s="40" t="s">
        <v>203</v>
      </c>
      <c r="B186" s="55">
        <v>100000</v>
      </c>
      <c r="C186" s="55">
        <v>0</v>
      </c>
      <c r="D186" s="41">
        <f>IF(B186=0,"   ",C186/B186)</f>
        <v>0</v>
      </c>
      <c r="E186" s="44">
        <f>C186-B186</f>
        <v>-100000</v>
      </c>
    </row>
    <row r="187" spans="1:5" ht="15" customHeight="1">
      <c r="A187" s="40" t="s">
        <v>84</v>
      </c>
      <c r="B187" s="55">
        <v>6556280.9</v>
      </c>
      <c r="C187" s="55">
        <v>6375108.24</v>
      </c>
      <c r="D187" s="41">
        <f t="shared" si="19"/>
        <v>0.9723665500665171</v>
      </c>
      <c r="E187" s="44">
        <f t="shared" si="18"/>
        <v>-181172.66000000015</v>
      </c>
    </row>
    <row r="188" spans="1:5" ht="15.75" customHeight="1">
      <c r="A188" s="40" t="s">
        <v>7</v>
      </c>
      <c r="B188" s="55">
        <v>3664381.27</v>
      </c>
      <c r="C188" s="55">
        <v>3614924.71</v>
      </c>
      <c r="D188" s="41">
        <f t="shared" si="19"/>
        <v>0.9865034349987276</v>
      </c>
      <c r="E188" s="44">
        <f t="shared" si="18"/>
        <v>-49456.560000000056</v>
      </c>
    </row>
    <row r="189" spans="1:5" ht="15" customHeight="1">
      <c r="A189" s="40" t="s">
        <v>85</v>
      </c>
      <c r="B189" s="55">
        <v>373300</v>
      </c>
      <c r="C189" s="55">
        <v>338298.16</v>
      </c>
      <c r="D189" s="41">
        <f t="shared" si="19"/>
        <v>0.9062366997053307</v>
      </c>
      <c r="E189" s="44">
        <f t="shared" si="18"/>
        <v>-35001.840000000026</v>
      </c>
    </row>
    <row r="190" spans="1:5" ht="15.75" customHeight="1">
      <c r="A190" s="40" t="s">
        <v>7</v>
      </c>
      <c r="B190" s="55">
        <v>0</v>
      </c>
      <c r="C190" s="55">
        <v>0</v>
      </c>
      <c r="D190" s="41" t="str">
        <f t="shared" si="19"/>
        <v>   </v>
      </c>
      <c r="E190" s="44">
        <f t="shared" si="18"/>
        <v>0</v>
      </c>
    </row>
    <row r="191" spans="1:5" ht="14.25" customHeight="1">
      <c r="A191" s="40" t="s">
        <v>86</v>
      </c>
      <c r="B191" s="55">
        <v>323300</v>
      </c>
      <c r="C191" s="55">
        <v>288298.16</v>
      </c>
      <c r="D191" s="41">
        <f t="shared" si="17"/>
        <v>0.8917357253325084</v>
      </c>
      <c r="E191" s="44">
        <f t="shared" si="18"/>
        <v>-35001.840000000026</v>
      </c>
    </row>
    <row r="192" spans="1:5" ht="13.5" customHeight="1">
      <c r="A192" s="40" t="s">
        <v>10</v>
      </c>
      <c r="B192" s="55">
        <f>SUM(B193,B194,B204,)</f>
        <v>16247516</v>
      </c>
      <c r="C192" s="55">
        <f>SUM(C193,C194,C204,)</f>
        <v>15677283.1</v>
      </c>
      <c r="D192" s="41">
        <f t="shared" si="17"/>
        <v>0.9649033796920096</v>
      </c>
      <c r="E192" s="44">
        <f t="shared" si="18"/>
        <v>-570232.9000000004</v>
      </c>
    </row>
    <row r="193" spans="1:5" ht="14.25" customHeight="1">
      <c r="A193" s="40" t="s">
        <v>87</v>
      </c>
      <c r="B193" s="55">
        <v>401300</v>
      </c>
      <c r="C193" s="56">
        <v>368789.31</v>
      </c>
      <c r="D193" s="41">
        <f t="shared" si="17"/>
        <v>0.9189865686518813</v>
      </c>
      <c r="E193" s="44">
        <f t="shared" si="18"/>
        <v>-32510.690000000002</v>
      </c>
    </row>
    <row r="194" spans="1:5" s="8" customFormat="1" ht="13.5" customHeight="1">
      <c r="A194" s="40" t="s">
        <v>42</v>
      </c>
      <c r="B194" s="55">
        <f>SUM(B196:B201)</f>
        <v>7935416</v>
      </c>
      <c r="C194" s="55">
        <f>SUM(C196:C201)</f>
        <v>7897840.88</v>
      </c>
      <c r="D194" s="41">
        <f t="shared" si="17"/>
        <v>0.9952648834037182</v>
      </c>
      <c r="E194" s="44">
        <f t="shared" si="18"/>
        <v>-37575.12000000011</v>
      </c>
    </row>
    <row r="195" spans="1:5" s="8" customFormat="1" ht="13.5" customHeight="1">
      <c r="A195" s="40" t="s">
        <v>88</v>
      </c>
      <c r="B195" s="55">
        <v>0</v>
      </c>
      <c r="C195" s="55">
        <v>0</v>
      </c>
      <c r="D195" s="41" t="str">
        <f t="shared" si="17"/>
        <v>   </v>
      </c>
      <c r="E195" s="44">
        <f t="shared" si="18"/>
        <v>0</v>
      </c>
    </row>
    <row r="196" spans="1:5" s="8" customFormat="1" ht="13.5" customHeight="1">
      <c r="A196" s="40" t="s">
        <v>118</v>
      </c>
      <c r="B196" s="55">
        <v>884400</v>
      </c>
      <c r="C196" s="55">
        <v>884400</v>
      </c>
      <c r="D196" s="41">
        <f t="shared" si="17"/>
        <v>1</v>
      </c>
      <c r="E196" s="44">
        <f t="shared" si="18"/>
        <v>0</v>
      </c>
    </row>
    <row r="197" spans="1:5" s="8" customFormat="1" ht="27" customHeight="1">
      <c r="A197" s="40" t="s">
        <v>119</v>
      </c>
      <c r="B197" s="55">
        <v>470000</v>
      </c>
      <c r="C197" s="55">
        <v>470000</v>
      </c>
      <c r="D197" s="41">
        <f>IF(B197=0,"   ",C197/B197)</f>
        <v>1</v>
      </c>
      <c r="E197" s="44">
        <f>C197-B197</f>
        <v>0</v>
      </c>
    </row>
    <row r="198" spans="1:5" s="8" customFormat="1" ht="28.5" customHeight="1">
      <c r="A198" s="40" t="s">
        <v>120</v>
      </c>
      <c r="B198" s="55">
        <v>156000</v>
      </c>
      <c r="C198" s="55">
        <v>156000</v>
      </c>
      <c r="D198" s="41">
        <f>IF(B198=0,"   ",C198/B198)</f>
        <v>1</v>
      </c>
      <c r="E198" s="44">
        <f>C198-B198</f>
        <v>0</v>
      </c>
    </row>
    <row r="199" spans="1:5" s="8" customFormat="1" ht="27" customHeight="1">
      <c r="A199" s="40" t="s">
        <v>121</v>
      </c>
      <c r="B199" s="55">
        <v>85300</v>
      </c>
      <c r="C199" s="55">
        <v>85300</v>
      </c>
      <c r="D199" s="41">
        <f>IF(B199=0,"   ",C199/B199)</f>
        <v>1</v>
      </c>
      <c r="E199" s="44">
        <f>C199-B199</f>
        <v>0</v>
      </c>
    </row>
    <row r="200" spans="1:5" s="8" customFormat="1" ht="13.5" customHeight="1">
      <c r="A200" s="40" t="s">
        <v>89</v>
      </c>
      <c r="B200" s="55">
        <v>228500</v>
      </c>
      <c r="C200" s="55">
        <v>190924.88</v>
      </c>
      <c r="D200" s="41">
        <f t="shared" si="17"/>
        <v>0.8355574617067834</v>
      </c>
      <c r="E200" s="44">
        <f t="shared" si="18"/>
        <v>-37575.119999999995</v>
      </c>
    </row>
    <row r="201" spans="1:5" s="8" customFormat="1" ht="13.5" customHeight="1">
      <c r="A201" s="40" t="s">
        <v>90</v>
      </c>
      <c r="B201" s="55">
        <f>B203+B202</f>
        <v>6111216</v>
      </c>
      <c r="C201" s="55">
        <f>C203+C202</f>
        <v>6111216</v>
      </c>
      <c r="D201" s="41">
        <f t="shared" si="17"/>
        <v>1</v>
      </c>
      <c r="E201" s="44">
        <f t="shared" si="18"/>
        <v>0</v>
      </c>
    </row>
    <row r="202" spans="1:5" s="8" customFormat="1" ht="13.5" customHeight="1">
      <c r="A202" s="67" t="s">
        <v>189</v>
      </c>
      <c r="B202" s="55">
        <v>2169960</v>
      </c>
      <c r="C202" s="55">
        <v>2169960</v>
      </c>
      <c r="D202" s="41">
        <f t="shared" si="17"/>
        <v>1</v>
      </c>
      <c r="E202" s="44">
        <f t="shared" si="18"/>
        <v>0</v>
      </c>
    </row>
    <row r="203" spans="1:5" s="8" customFormat="1" ht="13.5" customHeight="1">
      <c r="A203" s="67" t="s">
        <v>107</v>
      </c>
      <c r="B203" s="55">
        <v>3941256</v>
      </c>
      <c r="C203" s="55">
        <v>3941256</v>
      </c>
      <c r="D203" s="41">
        <f t="shared" si="17"/>
        <v>1</v>
      </c>
      <c r="E203" s="44">
        <f t="shared" si="18"/>
        <v>0</v>
      </c>
    </row>
    <row r="204" spans="1:5" s="8" customFormat="1" ht="14.25" customHeight="1">
      <c r="A204" s="40" t="s">
        <v>43</v>
      </c>
      <c r="B204" s="55">
        <f>SUM(B205+B206+B207)</f>
        <v>7910800</v>
      </c>
      <c r="C204" s="55">
        <f>SUM(C205+C206+C207)</f>
        <v>7410652.91</v>
      </c>
      <c r="D204" s="41">
        <f t="shared" si="17"/>
        <v>0.9367766736613238</v>
      </c>
      <c r="E204" s="44">
        <f t="shared" si="18"/>
        <v>-500147.08999999985</v>
      </c>
    </row>
    <row r="205" spans="1:5" s="8" customFormat="1" ht="14.25" customHeight="1">
      <c r="A205" s="40" t="s">
        <v>91</v>
      </c>
      <c r="B205" s="55">
        <v>332600</v>
      </c>
      <c r="C205" s="56">
        <v>105328.17</v>
      </c>
      <c r="D205" s="41">
        <f t="shared" si="17"/>
        <v>0.3166812086590499</v>
      </c>
      <c r="E205" s="44">
        <f t="shared" si="18"/>
        <v>-227271.83000000002</v>
      </c>
    </row>
    <row r="206" spans="1:5" s="8" customFormat="1" ht="14.25" customHeight="1">
      <c r="A206" s="40" t="s">
        <v>92</v>
      </c>
      <c r="B206" s="55">
        <v>895900</v>
      </c>
      <c r="C206" s="56">
        <v>623024.74</v>
      </c>
      <c r="D206" s="41">
        <f t="shared" si="17"/>
        <v>0.6954177251925437</v>
      </c>
      <c r="E206" s="44">
        <f t="shared" si="18"/>
        <v>-272875.26</v>
      </c>
    </row>
    <row r="207" spans="1:5" s="8" customFormat="1" ht="14.25" customHeight="1">
      <c r="A207" s="40" t="s">
        <v>122</v>
      </c>
      <c r="B207" s="55">
        <v>6682300</v>
      </c>
      <c r="C207" s="56">
        <v>6682300</v>
      </c>
      <c r="D207" s="41">
        <f t="shared" si="17"/>
        <v>1</v>
      </c>
      <c r="E207" s="44">
        <f t="shared" si="18"/>
        <v>0</v>
      </c>
    </row>
    <row r="208" spans="1:5" s="8" customFormat="1" ht="14.25" customHeight="1">
      <c r="A208" s="40" t="s">
        <v>93</v>
      </c>
      <c r="B208" s="55">
        <f>B209</f>
        <v>170000</v>
      </c>
      <c r="C208" s="55">
        <v>142675.8</v>
      </c>
      <c r="D208" s="41">
        <f t="shared" si="17"/>
        <v>0.8392694117647058</v>
      </c>
      <c r="E208" s="44">
        <f t="shared" si="18"/>
        <v>-27324.20000000001</v>
      </c>
    </row>
    <row r="209" spans="1:5" ht="14.25" customHeight="1">
      <c r="A209" s="40" t="s">
        <v>94</v>
      </c>
      <c r="B209" s="55">
        <v>170000</v>
      </c>
      <c r="C209" s="56">
        <v>142675.8</v>
      </c>
      <c r="D209" s="41">
        <f t="shared" si="17"/>
        <v>0.8392694117647058</v>
      </c>
      <c r="E209" s="44">
        <f t="shared" si="18"/>
        <v>-27324.20000000001</v>
      </c>
    </row>
    <row r="210" spans="1:5" ht="14.25" customHeight="1">
      <c r="A210" s="40" t="s">
        <v>95</v>
      </c>
      <c r="B210" s="55">
        <f>B211</f>
        <v>50000</v>
      </c>
      <c r="C210" s="55">
        <f>C211</f>
        <v>47671.23</v>
      </c>
      <c r="D210" s="41">
        <f t="shared" si="17"/>
        <v>0.9534246000000001</v>
      </c>
      <c r="E210" s="44">
        <f t="shared" si="18"/>
        <v>-2328.769999999997</v>
      </c>
    </row>
    <row r="211" spans="1:5" ht="14.25" customHeight="1">
      <c r="A211" s="40" t="s">
        <v>96</v>
      </c>
      <c r="B211" s="55">
        <v>50000</v>
      </c>
      <c r="C211" s="56">
        <v>47671.23</v>
      </c>
      <c r="D211" s="41">
        <f t="shared" si="17"/>
        <v>0.9534246000000001</v>
      </c>
      <c r="E211" s="44">
        <f t="shared" si="18"/>
        <v>-2328.769999999997</v>
      </c>
    </row>
    <row r="212" spans="1:5" s="8" customFormat="1" ht="15">
      <c r="A212" s="40" t="s">
        <v>37</v>
      </c>
      <c r="B212" s="55">
        <f>B213+B214</f>
        <v>20320400</v>
      </c>
      <c r="C212" s="55">
        <f>C213+C214</f>
        <v>20320400</v>
      </c>
      <c r="D212" s="41">
        <f aca="true" t="shared" si="20" ref="D212:D221">IF(B212=0,"   ",C212/B212)</f>
        <v>1</v>
      </c>
      <c r="E212" s="44">
        <f aca="true" t="shared" si="21" ref="E212:E221">C212-B212</f>
        <v>0</v>
      </c>
    </row>
    <row r="213" spans="1:5" s="8" customFormat="1" ht="15">
      <c r="A213" s="40" t="s">
        <v>97</v>
      </c>
      <c r="B213" s="55">
        <v>18720400</v>
      </c>
      <c r="C213" s="56">
        <v>18720400</v>
      </c>
      <c r="D213" s="41">
        <f t="shared" si="20"/>
        <v>1</v>
      </c>
      <c r="E213" s="44">
        <f>C213-B213</f>
        <v>0</v>
      </c>
    </row>
    <row r="214" spans="1:5" s="8" customFormat="1" ht="15">
      <c r="A214" s="40" t="s">
        <v>98</v>
      </c>
      <c r="B214" s="55">
        <f>B215</f>
        <v>1600000</v>
      </c>
      <c r="C214" s="55">
        <f>C215</f>
        <v>1600000</v>
      </c>
      <c r="D214" s="41">
        <f t="shared" si="20"/>
        <v>1</v>
      </c>
      <c r="E214" s="44">
        <f>C214-B214</f>
        <v>0</v>
      </c>
    </row>
    <row r="215" spans="1:5" s="8" customFormat="1" ht="15">
      <c r="A215" s="40" t="s">
        <v>99</v>
      </c>
      <c r="B215" s="55">
        <v>1600000</v>
      </c>
      <c r="C215" s="56">
        <v>1600000</v>
      </c>
      <c r="D215" s="41">
        <f t="shared" si="20"/>
        <v>1</v>
      </c>
      <c r="E215" s="44">
        <f t="shared" si="21"/>
        <v>0</v>
      </c>
    </row>
    <row r="216" spans="1:5" s="8" customFormat="1" ht="14.25">
      <c r="A216" s="62" t="s">
        <v>11</v>
      </c>
      <c r="B216" s="58">
        <f>B89+B115+B117+B122+B134+B149+B170+B192+B208+B210+B212+B175</f>
        <v>256705286.22000003</v>
      </c>
      <c r="C216" s="58">
        <f>C89+C115+C117+C122+C134+C149+C170+C192+C208+C210+C212+C175</f>
        <v>246212241.79</v>
      </c>
      <c r="D216" s="43">
        <f t="shared" si="20"/>
        <v>0.9591241591300642</v>
      </c>
      <c r="E216" s="45">
        <f t="shared" si="21"/>
        <v>-10493044.430000037</v>
      </c>
    </row>
    <row r="217" spans="1:5" s="8" customFormat="1" ht="15">
      <c r="A217" s="40" t="s">
        <v>100</v>
      </c>
      <c r="B217" s="55">
        <f>B91+B94+B96+B102+B108+B110+B121+B151+B156+B169+B172+B177+B180+B188+B190</f>
        <v>29020581.71</v>
      </c>
      <c r="C217" s="55">
        <f>C91+C94+C96+C102+C108+C110+C121+C151+C156+C169+C172+C177+C180+C188+C190</f>
        <v>28692651.860000003</v>
      </c>
      <c r="D217" s="41">
        <f>IF(B217=0,"   ",C217/B217)</f>
        <v>0.9887000938410894</v>
      </c>
      <c r="E217" s="44">
        <f>C217-B217</f>
        <v>-327929.84999999776</v>
      </c>
    </row>
    <row r="218" spans="1:5" s="8" customFormat="1" ht="15" thickBot="1">
      <c r="A218" s="63" t="s">
        <v>110</v>
      </c>
      <c r="B218" s="64">
        <f>B87-B216</f>
        <v>-3240021.6200000346</v>
      </c>
      <c r="C218" s="64">
        <f>C87-C216</f>
        <v>1803775.5100000203</v>
      </c>
      <c r="D218" s="65"/>
      <c r="E218" s="66"/>
    </row>
    <row r="219" spans="1:5" s="8" customFormat="1" ht="12.75" hidden="1">
      <c r="A219" s="46" t="s">
        <v>12</v>
      </c>
      <c r="B219" s="47"/>
      <c r="C219" s="48"/>
      <c r="D219" s="49" t="str">
        <f t="shared" si="20"/>
        <v>   </v>
      </c>
      <c r="E219" s="50">
        <f t="shared" si="21"/>
        <v>0</v>
      </c>
    </row>
    <row r="220" spans="1:5" s="8" customFormat="1" ht="12.75" hidden="1">
      <c r="A220" s="32" t="s">
        <v>13</v>
      </c>
      <c r="B220" s="33">
        <v>1122919</v>
      </c>
      <c r="C220" s="34">
        <v>815256</v>
      </c>
      <c r="D220" s="28">
        <f t="shared" si="20"/>
        <v>0.7260149663510903</v>
      </c>
      <c r="E220" s="29">
        <f t="shared" si="21"/>
        <v>-307663</v>
      </c>
    </row>
    <row r="221" spans="1:5" s="8" customFormat="1" ht="13.5" hidden="1" thickBot="1">
      <c r="A221" s="35" t="s">
        <v>14</v>
      </c>
      <c r="B221" s="36">
        <v>1700000</v>
      </c>
      <c r="C221" s="37">
        <v>1700000</v>
      </c>
      <c r="D221" s="28">
        <f t="shared" si="20"/>
        <v>1</v>
      </c>
      <c r="E221" s="29">
        <f t="shared" si="21"/>
        <v>0</v>
      </c>
    </row>
    <row r="222" spans="1:5" s="8" customFormat="1" ht="12.75">
      <c r="A222" s="72"/>
      <c r="B222" s="72"/>
      <c r="C222" s="73"/>
      <c r="D222" s="74"/>
      <c r="E222" s="75"/>
    </row>
    <row r="223" spans="1:5" s="8" customFormat="1" ht="12.75">
      <c r="A223" s="72"/>
      <c r="B223" s="72"/>
      <c r="C223" s="73"/>
      <c r="D223" s="74"/>
      <c r="E223" s="75"/>
    </row>
    <row r="224" spans="1:5" s="8" customFormat="1" ht="16.5">
      <c r="A224" s="68" t="s">
        <v>171</v>
      </c>
      <c r="B224" s="72"/>
      <c r="C224" s="73"/>
      <c r="D224" s="74"/>
      <c r="E224" s="75"/>
    </row>
    <row r="225" spans="1:5" s="8" customFormat="1" ht="16.5">
      <c r="A225" s="68" t="s">
        <v>38</v>
      </c>
      <c r="B225" s="68" t="s">
        <v>172</v>
      </c>
      <c r="C225" s="73"/>
      <c r="D225" s="74"/>
      <c r="E225" s="75"/>
    </row>
    <row r="226" spans="1:5" s="8" customFormat="1" ht="9.75" customHeight="1" hidden="1">
      <c r="A226" s="31" t="s">
        <v>38</v>
      </c>
      <c r="B226" s="31"/>
      <c r="C226" s="38"/>
      <c r="D226" s="31"/>
      <c r="E226" s="39"/>
    </row>
    <row r="227" spans="1:5" s="8" customFormat="1" ht="14.25" customHeight="1" hidden="1">
      <c r="A227" s="18"/>
      <c r="B227" s="18"/>
      <c r="C227" s="76"/>
      <c r="D227" s="76"/>
      <c r="E227" s="76"/>
    </row>
    <row r="228" spans="3:5" s="8" customFormat="1" ht="12.75" hidden="1">
      <c r="C228" s="7"/>
      <c r="E228" s="2"/>
    </row>
    <row r="229" spans="3:5" s="8" customFormat="1" ht="12.75" hidden="1">
      <c r="C229" s="7"/>
      <c r="E229" s="2"/>
    </row>
    <row r="230" spans="3:5" s="8" customFormat="1" ht="12.75" hidden="1">
      <c r="C230" s="7"/>
      <c r="E230" s="2"/>
    </row>
    <row r="231" spans="3:5" s="8" customFormat="1" ht="12.75" hidden="1">
      <c r="C231" s="7"/>
      <c r="E231" s="2"/>
    </row>
    <row r="232" spans="3:5" s="8" customFormat="1" ht="12.75" hidden="1">
      <c r="C232" s="7"/>
      <c r="E232" s="2"/>
    </row>
    <row r="233" spans="3:5" s="8" customFormat="1" ht="12.75" hidden="1">
      <c r="C233" s="7"/>
      <c r="E233" s="2"/>
    </row>
    <row r="234" spans="3:5" s="8" customFormat="1" ht="12.75">
      <c r="C234" s="7"/>
      <c r="E234" s="2"/>
    </row>
    <row r="235" spans="3:5" s="8" customFormat="1" ht="12.75">
      <c r="C235" s="7"/>
      <c r="E235" s="2"/>
    </row>
    <row r="236" spans="3:5" s="8" customFormat="1" ht="12.75">
      <c r="C236" s="7"/>
      <c r="E236" s="2"/>
    </row>
  </sheetData>
  <mergeCells count="2">
    <mergeCell ref="C227:E227"/>
    <mergeCell ref="A1:E1"/>
  </mergeCells>
  <printOptions horizontalCentered="1" verticalCentered="1"/>
  <pageMargins left="0.7874015748031497" right="0.7874015748031497" top="0.7480314960629921" bottom="0.3937007874015748" header="0.11811023622047245" footer="0.11811023622047245"/>
  <pageSetup fitToHeight="0" fitToWidth="0" horizontalDpi="600" verticalDpi="600" orientation="landscape" paperSize="9" scale="76" r:id="rId1"/>
  <rowBreaks count="3" manualBreakCount="3">
    <brk id="41" max="4" man="1"/>
    <brk id="78" max="4" man="1"/>
    <brk id="1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LAMAER</cp:lastModifiedBy>
  <cp:lastPrinted>2011-11-11T13:49:39Z</cp:lastPrinted>
  <dcterms:created xsi:type="dcterms:W3CDTF">2001-03-21T05:21:19Z</dcterms:created>
  <dcterms:modified xsi:type="dcterms:W3CDTF">2012-01-27T10:31:34Z</dcterms:modified>
  <cp:category/>
  <cp:version/>
  <cp:contentType/>
  <cp:contentStatus/>
</cp:coreProperties>
</file>