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firstSheet="5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 " sheetId="11" r:id="rId11"/>
  </sheets>
  <definedNames>
    <definedName name="_xlnm.Print_Area" localSheetId="0">'Лист1'!$A$1:$E$127</definedName>
  </definedNames>
  <calcPr fullCalcOnLoad="1"/>
</workbook>
</file>

<file path=xl/sharedStrings.xml><?xml version="1.0" encoding="utf-8"?>
<sst xmlns="http://schemas.openxmlformats.org/spreadsheetml/2006/main" count="1100" uniqueCount="353">
  <si>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</si>
  <si>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</si>
  <si>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</si>
  <si>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</si>
  <si>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</si>
  <si>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</si>
  <si>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</si>
  <si>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</si>
  <si>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</si>
  <si>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</si>
  <si>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</si>
  <si>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</si>
  <si>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</si>
  <si>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</si>
  <si>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</si>
  <si>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</si>
  <si>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</si>
  <si>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</si>
  <si>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</si>
  <si>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</si>
  <si>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</si>
  <si>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</si>
  <si>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</si>
  <si>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</si>
  <si>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</si>
  <si>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</si>
  <si>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</si>
  <si>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</si>
  <si>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</si>
  <si>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</si>
  <si>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</si>
  <si>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</si>
  <si>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</si>
  <si>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</si>
  <si>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</si>
  <si>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</si>
  <si>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</si>
  <si>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</si>
  <si>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</si>
  <si>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</si>
  <si>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</si>
  <si>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</si>
  <si>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</si>
  <si>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</si>
  <si>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</si>
  <si>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</si>
  <si>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</si>
  <si>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</si>
  <si>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</si>
  <si>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</si>
  <si>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</si>
  <si>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</si>
  <si>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</si>
  <si>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</si>
  <si>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</si>
  <si>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</si>
  <si>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</si>
  <si>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</si>
  <si>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</si>
  <si>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</si>
  <si>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</si>
  <si>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</si>
  <si>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 xml:space="preserve">     Кадастр и мониторинг</t>
  </si>
  <si>
    <t xml:space="preserve">      Транспорт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</si>
  <si>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</si>
  <si>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</si>
  <si>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</si>
  <si>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</si>
  <si>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</si>
  <si>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</si>
  <si>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</si>
  <si>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</si>
  <si>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</si>
  <si>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Другие вопросы в области национальной  экономики</t>
  </si>
  <si>
    <t>Мероприятия по землеустройству и землепользованию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</si>
  <si>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</si>
  <si>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</si>
  <si>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</si>
  <si>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</si>
  <si>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</si>
  <si>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</si>
  <si>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</si>
  <si>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</si>
  <si>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</si>
  <si>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</si>
  <si>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</si>
  <si>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</si>
  <si>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</si>
  <si>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</si>
  <si>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</si>
  <si>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</si>
  <si>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</si>
  <si>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</si>
  <si>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</si>
  <si>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</si>
  <si>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</si>
  <si>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</si>
  <si>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из них: дотация на возмещение убытков ЖКХ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</si>
  <si>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</si>
  <si>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</si>
  <si>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</si>
  <si>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</si>
  <si>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</si>
  <si>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</si>
  <si>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</si>
  <si>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</si>
  <si>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</si>
  <si>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</si>
  <si>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</si>
  <si>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</si>
  <si>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</si>
  <si>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</si>
  <si>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</si>
  <si>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</si>
  <si>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</si>
  <si>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</si>
  <si>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</si>
  <si>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</si>
  <si>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</si>
  <si>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</si>
  <si>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</si>
  <si>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 xml:space="preserve">            содержание  автомобильных  дорог (респ.)</t>
  </si>
  <si>
    <t xml:space="preserve">            содержание  автомобильных  дорог (посел.)</t>
  </si>
  <si>
    <t xml:space="preserve">            содержание автомобильных  дорог ( респ.)</t>
  </si>
  <si>
    <t xml:space="preserve">            содержание автомобильных  дорог ( посел.)</t>
  </si>
  <si>
    <t xml:space="preserve">            содержание автомобильных дорог ( респ.)</t>
  </si>
  <si>
    <t xml:space="preserve">            содержание автомобильных дорог ( посел.)</t>
  </si>
  <si>
    <t xml:space="preserve">           содержание автомобильных дорог (респ.)</t>
  </si>
  <si>
    <t xml:space="preserve">           содержание автомобильных дорог (посел.)</t>
  </si>
  <si>
    <t xml:space="preserve">            содержание автомобильных дорог (респ.)</t>
  </si>
  <si>
    <t xml:space="preserve">            содержание автомобильных дорог (посел.)</t>
  </si>
  <si>
    <t xml:space="preserve">            содержание автомобильных дорог  (респ.)</t>
  </si>
  <si>
    <t xml:space="preserve">            содержание автомобильных дорог  (посел.)</t>
  </si>
  <si>
    <t xml:space="preserve">           содержание автомобильных дорог ( посел.)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</si>
  <si>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</si>
  <si>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</si>
  <si>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НА ОСУЩЕСТВЛЕНИЕ  МЕРОПРИЯТИЙ ПО ОБЕСПЕЧЕНИЮ ЖИЛЬЕМ ГРАЖДАН РФ,ПРОЖИВАЮЩИХ 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</si>
  <si>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</si>
  <si>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</si>
  <si>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</si>
  <si>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 xml:space="preserve">           организация и содержание  мест  захоронения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</si>
  <si>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</si>
  <si>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</si>
  <si>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</si>
  <si>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</si>
  <si>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</si>
  <si>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</si>
  <si>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</si>
  <si>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</si>
  <si>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</si>
  <si>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</si>
  <si>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</si>
  <si>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</si>
  <si>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</si>
  <si>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</si>
  <si>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</si>
  <si>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 xml:space="preserve">        реализ.дополн. меропр.,направл.на снижение напряжен.на рынке труда</t>
  </si>
  <si>
    <t>СУБВЕНЦИИ БЮДЖЕТАМ ПОСЕЛЕНИЙ НА ВЫПОЛНЕНИЕ ПЕРЕДАВАЕМЫХ ПОЛНОМОЧИЙ СУБЪЕКТОВ  РОССИЙСКОЙ  ФЕДЕРАЦИИ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</si>
  <si>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</si>
  <si>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</si>
  <si>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</si>
  <si>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</si>
  <si>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</si>
  <si>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</si>
  <si>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</si>
  <si>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</si>
  <si>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</si>
  <si>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</si>
  <si>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</si>
  <si>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</si>
  <si>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</si>
  <si>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</si>
  <si>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</si>
  <si>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</si>
  <si>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                    за  счет  местного бюджета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</si>
  <si>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</si>
  <si>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</si>
  <si>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</si>
  <si>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</si>
  <si>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 xml:space="preserve">      Водные ресурсы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</si>
  <si>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</si>
  <si>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</si>
  <si>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</si>
  <si>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</si>
  <si>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</si>
  <si>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</si>
  <si>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</si>
  <si>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</si>
  <si>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т. ч. на разработку проекта  реконстр. плотины (респ.)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</si>
  <si>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</si>
  <si>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</si>
  <si>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</si>
  <si>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</si>
  <si>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</si>
  <si>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</si>
  <si>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</si>
  <si>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</si>
  <si>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</si>
  <si>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</si>
  <si>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</si>
  <si>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</si>
  <si>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</si>
  <si>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</si>
  <si>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</si>
  <si>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</si>
  <si>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</si>
  <si>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из них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</si>
  <si>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</si>
  <si>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</si>
  <si>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>районный бюджет</t>
  </si>
  <si>
    <t xml:space="preserve">                     за счет район. бюдж.</t>
  </si>
  <si>
    <t>ремонт клуба (район. ср-ва)</t>
  </si>
  <si>
    <t>Уточнен-ный план на 2011 год</t>
  </si>
  <si>
    <t>% исполне-ния к  годовому плану  на 2011 г.</t>
  </si>
  <si>
    <t>Отклонение от годового плана 2011 г ( +, - )</t>
  </si>
  <si>
    <t>Уточненный план на 2011 год</t>
  </si>
  <si>
    <t>% исполнения к  годовому плану 2011 г.</t>
  </si>
  <si>
    <t>Отклонение от годового  плана 2011 г    ( +, - )</t>
  </si>
  <si>
    <t>% исполнения к  годовому  плану 2011 г.</t>
  </si>
  <si>
    <t>Отклонение от годового  плана  2011 г.( +, - )</t>
  </si>
  <si>
    <t>Отклонение от годового  плана 2011 г ( +, - )</t>
  </si>
  <si>
    <t>% исполнения к  годовому плану  2011 г.</t>
  </si>
  <si>
    <t>Отклонение от годового плана  2011 г. ( +, - )</t>
  </si>
  <si>
    <t>% исполнения к годовому  плану  2011 г.</t>
  </si>
  <si>
    <t>Отклонение от годового  плана  2011 г  ( +, - )</t>
  </si>
  <si>
    <t>% исполнения к  годовому  плану  2011 г.</t>
  </si>
  <si>
    <t>Отклонение от  годового  плана   2011 г ( +, - )</t>
  </si>
  <si>
    <t>Отклонение от годового  плана  2011 г     ( +, - )</t>
  </si>
  <si>
    <t>Отклонение от  годового  плана  2011 г ( +, - )</t>
  </si>
  <si>
    <t>Уточненный план на 2011  год</t>
  </si>
  <si>
    <t>Отклонение от годового  плана  2011 г ( +, - )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</si>
  <si>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</si>
  <si>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</si>
  <si>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</si>
  <si>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</si>
  <si>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</si>
  <si>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</si>
  <si>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</si>
  <si>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</si>
  <si>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</si>
  <si>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</si>
  <si>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</si>
  <si>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</si>
  <si>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</si>
  <si>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</si>
  <si>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</si>
  <si>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</si>
  <si>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</si>
  <si>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</si>
  <si>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</si>
  <si>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</si>
  <si>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</si>
  <si>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</si>
  <si>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>субсидии на обеспечение  жильем молодых  семей и молодых специалистов, прожив.и работ. в сель.местности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</si>
  <si>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</si>
  <si>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</si>
  <si>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</si>
  <si>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</si>
  <si>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</si>
  <si>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</si>
  <si>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</si>
  <si>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</si>
  <si>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</si>
  <si>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</si>
  <si>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</si>
  <si>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</si>
  <si>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</si>
  <si>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>субсидии на капремонт объектов соцкультсферы</t>
  </si>
  <si>
    <t>втом числе субсидии на осуществление капремонта объектов соц-культсферы</t>
  </si>
  <si>
    <t xml:space="preserve"> администрации Козловского района</t>
  </si>
  <si>
    <t>Начальник финансового отдела</t>
  </si>
  <si>
    <t>А. И. Чернова</t>
  </si>
  <si>
    <t>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</si>
  <si>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>ФЦП "Социальное развитие села до 2013 года"</t>
  </si>
  <si>
    <t>РЦП "Социальное развитие села в Чувашской Республике до 2013 года"</t>
  </si>
  <si>
    <t>Обслуживание государственного долга</t>
  </si>
  <si>
    <t>в т.ч.обслуж.внутренниго долга</t>
  </si>
  <si>
    <t>прочие неналоговые доходы</t>
  </si>
  <si>
    <t>СУБСИДИИ БЮДЖЕТАМ ПОСЕЛЕНИЙ НА РЕАЛИЗАЦИЮ ФЕДЕРАЛЬНЫХ ЦЕЛЕВЫХ ПРОГРАММ</t>
  </si>
  <si>
    <t xml:space="preserve">СУБСИДИИ БЮДЖЕТАМ ПОСЕЛЕНИЙ НА РЕАЛИЗАЦИЮ ФЕДЕРАЛЬНЫХ ЦЕЛЕВЫХ ПРОГРАМ </t>
  </si>
  <si>
    <t xml:space="preserve">СУБСИДИИ БЮДЖЕТАМ ПОСЕЛЕНИЙ НА  РЕАЛИЗАЦИЮ ФЕДЕРАЛЬНЫХ ЦЕЛЕВЫХ ПРОГРАММ </t>
  </si>
  <si>
    <t>в том числе Коммунальное хозяйство</t>
  </si>
  <si>
    <t>СУБСИДИИ  БЮДЖЕТАМ  ПОСЕЛЕНИЙ  НА РЕАЛЛИЗАЦИЮ ФЕДЕРАЛЬНЫХ ЦЕЛЕВЫХ ПРОГРАММ</t>
  </si>
  <si>
    <t>Проведение выборов в представительные органы самоуправления</t>
  </si>
  <si>
    <t>СУБСИДИИ  БЮДЖЕТАМ ПОСЕЛЕНИЙ НА ОСУЩЕСТВЛЕНИЕ ФЕДЕРАЛЬНЫХ ЦЕЛЕВЫХ ПРОГРАММ</t>
  </si>
  <si>
    <t xml:space="preserve">ПЕРЕЧИСЛЕНИЯ ИЗ БЮДЖЕТОВ ПОСЕЛЕНИЙ ДЛЯ ОСУЩЕСТВЛЕНИЯ ВОЗВРАТА ИЗЛИШНЕ УПЛАЧЕННЫХ НАЛОГОВ </t>
  </si>
  <si>
    <t>Субсидии бюджетам поселений на реализацию федеральных целевых программ</t>
  </si>
  <si>
    <t>в том числе мероприятия в области коммунального хозяйства</t>
  </si>
  <si>
    <t>из них -меропр. в области  коммунального хозяйства</t>
  </si>
  <si>
    <t>СУБСИДИИ  БЮДЖЕТАМ ПОСЕЛЕНИЙ НА  РЕАЛИЗАЦИЮ ФЕДЕРАЛЬНЫХ ЦЕЛЕВЫХ ПРОГРАММ</t>
  </si>
  <si>
    <t xml:space="preserve">          прочие мероприятия по благоустройству</t>
  </si>
  <si>
    <t>Анализ исполнения бюджета  Карачевского сельского поселения за декабрь 2011 года</t>
  </si>
  <si>
    <t>Фактическое исполнение за декабрь 2011 года</t>
  </si>
  <si>
    <t>Анализ  исполнения бюджета Андреево-Базарского сельского поселения за декабрь 2011 года</t>
  </si>
  <si>
    <t>Фактическое исполнение за декабрь  2011 года</t>
  </si>
  <si>
    <t>Анализ исполнения бюджета Аттиковского сельского поселения за декабрь 2011 года</t>
  </si>
  <si>
    <t>Анализ исполнения бюджета  Байгуловского сельского поселения за декабрь 2011 года</t>
  </si>
  <si>
    <t>Анализ исполнения бюджета  Еметкинского сельского поселения за декабрь 2011 года</t>
  </si>
  <si>
    <t>Анализ исполнения бюджета  Карамышевского сельского поселения за декабрь 2011 года</t>
  </si>
  <si>
    <t>Анализ исполнения бюджета  Козловского  городского  поселения  за  декабрь  2011  года</t>
  </si>
  <si>
    <t>Анализ исполнения бюджета  Солдыбаевского сельского поселения за декабрь 2011 года</t>
  </si>
  <si>
    <t>Анализ исполнения бюджета  Тюрлеминского сельского поселения за декабрь 2011 года</t>
  </si>
  <si>
    <t>Анализ исполнения бюджета  Янгильдинского сельского поселения за декабрь  2011 года</t>
  </si>
  <si>
    <t>Возмещение сельхозпотерь</t>
  </si>
  <si>
    <t>Субсидии на осуществление мероприятий по обеспечению жильем молодых семей и специалистов, проживающих в сельской местности</t>
  </si>
  <si>
    <t>СУБСИДИИ БЮДЖЕТАМ ПОСЕЛЕНИЙ НА ОСУЩЕСТВЛЕНИЕ КАПИТАЛЬНОГО РЕМОНТА ГИДРОТЕХНИЧЕСКИХ СООРУЖЕНИЙ,НАХОДЯЩИХСЯ В МУНИЦИПАЛЬНОЙ СОБСТВЕННОСТИ И БЕСХОЗНЫХ ГИДРОТЕХНИЧЕСКИХ СООРУЖЕНИЙ</t>
  </si>
  <si>
    <t xml:space="preserve">             содержание автомобильных дорог и инженерных  сооружений  на них (посел. )</t>
  </si>
  <si>
    <t>Содержание автомобильных дорог  республиканские средства</t>
  </si>
  <si>
    <t>Анализ   исполнения   бюджетов   поселений  за  2011 год</t>
  </si>
  <si>
    <t>Фактическое исполнение на 01.01.2012</t>
  </si>
  <si>
    <t>доходы от  реализации имущества</t>
  </si>
  <si>
    <t>доходы от  продажи  земельных участков, государственная собственность  на  которые не разграничена и которые  расположены в границах  поселений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</si>
  <si>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</si>
  <si>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</si>
  <si>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осуществление капитального ремонта объектов социально-культурной сферы (Андреево-Базарский СДК)</t>
  </si>
  <si>
    <t>субсидии на организацию экономического соревнования</t>
  </si>
  <si>
    <t>ВОЗВРАТ ОСТАТКОВ СУБСИДИЙ, СУБВЕНЦИЙ И ИНЫХ МЕЖБЮДЖЕТНЫХ ТРАНСФЕРТОВ</t>
  </si>
  <si>
    <t xml:space="preserve">            расходы по осуществлению полномочий по ведению учета граждан, нуждающихся в жилых помещениях  за счет субвенций бюджетам поселений (респ.)</t>
  </si>
  <si>
    <t>Обеспечение проведения выборов и референдумов</t>
  </si>
  <si>
    <t xml:space="preserve">в т.ч:   содержание аварийно-спасательного  звена </t>
  </si>
  <si>
    <t xml:space="preserve">             из них: заработная плата </t>
  </si>
  <si>
    <t xml:space="preserve">             обеспечение противопожарной деятельности</t>
  </si>
  <si>
    <t xml:space="preserve">             прочие мероприятия </t>
  </si>
  <si>
    <t>мероприятия в оьласти гидротехнических сооружений (респ.)</t>
  </si>
  <si>
    <t>Жилищное хозяйство</t>
  </si>
  <si>
    <t>межбюджетные трансферты району на переселение граждан</t>
  </si>
  <si>
    <t>Коммунальное хозяйство</t>
  </si>
  <si>
    <t>в т.ч. из районного бюджета</t>
  </si>
  <si>
    <t xml:space="preserve">межбюджетные трансферты району </t>
  </si>
  <si>
    <t xml:space="preserve">         мероприятия в области  коммунального  хозяйства</t>
  </si>
  <si>
    <t>в т.ч. по итогам экономических соревнований (респ. ср-ва)</t>
  </si>
  <si>
    <t>Благоустройство</t>
  </si>
  <si>
    <t xml:space="preserve">            реализация мероприятий по занятости населения</t>
  </si>
  <si>
    <t>КУЛЬТУРА, КИНЕМАТОГРАФИЯ</t>
  </si>
  <si>
    <t xml:space="preserve">капитальный ремонт объектов социально-культурной сферы </t>
  </si>
  <si>
    <t>из них: капитальный ремонт А-Базарского СДК (респ. средства)</t>
  </si>
  <si>
    <t xml:space="preserve">             обеспечение жильем  молодых семей и молодых специалистов, проживающих и работающих в сельской местности в рамках ФЦП "Социальное развитие села" </t>
  </si>
  <si>
    <t>в том числе:  фед. ср-ва</t>
  </si>
  <si>
    <t xml:space="preserve">              улучшение жилищных условий граждан, проживающих в сельской местности в рамках ФЦП "Социальное развитие села"</t>
  </si>
  <si>
    <t xml:space="preserve">             обеспечение жильем  молодых семей и молодых специалистов, проживающих и работающих в сельской местности в рамках РЦП "Социальное развитие села" </t>
  </si>
  <si>
    <t>в том числе:  респ. ср-ва</t>
  </si>
  <si>
    <t xml:space="preserve">              улучшение жилищных условий граждан, проживающих в сельской местности в рамках РЦП "Социальное развитие села"</t>
  </si>
  <si>
    <t xml:space="preserve">               обеспечение жильем молодых семей в рамках ФЦП "Жилище"</t>
  </si>
  <si>
    <t xml:space="preserve">                     фед. ср-ва</t>
  </si>
  <si>
    <t xml:space="preserve">                     ср-ва поселений</t>
  </si>
  <si>
    <t xml:space="preserve">               другие виды социальной помощи</t>
  </si>
  <si>
    <t>Охрана семьи и детства</t>
  </si>
  <si>
    <t xml:space="preserve">               обеспечение жилыми помещениями детей-сирот</t>
  </si>
  <si>
    <t>ОБСЛУЖИВАНИЕ ГОСУДАРСТВЕННОГО И МУНИЦИПАЛЬНОГО ДОЛГА</t>
  </si>
  <si>
    <t>Процентные платежи по муниципальному долгу</t>
  </si>
  <si>
    <t>Профицит, дефицит (-)</t>
  </si>
  <si>
    <t>администрации Козловского района</t>
  </si>
  <si>
    <t>А.И. Чернова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</si>
</sst>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24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b/>
      <i/>
      <sz val="14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shrinkToFit="1"/>
    </xf>
    <xf numFmtId="2" fontId="0" fillId="0" borderId="22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top" shrinkToFit="1"/>
    </xf>
    <xf numFmtId="2" fontId="0" fillId="0" borderId="15" xfId="19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2" fontId="4" fillId="0" borderId="1" xfId="17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2" fontId="0" fillId="3" borderId="17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13" fillId="0" borderId="2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wrapText="1"/>
    </xf>
    <xf numFmtId="4" fontId="17" fillId="0" borderId="1" xfId="0" applyNumberFormat="1" applyFont="1" applyFill="1" applyBorder="1" applyAlignment="1">
      <alignment horizontal="right" wrapText="1"/>
    </xf>
    <xf numFmtId="4" fontId="17" fillId="0" borderId="3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17" fillId="0" borderId="1" xfId="19" applyNumberFormat="1" applyFont="1" applyFill="1" applyBorder="1" applyAlignment="1">
      <alignment horizontal="right" wrapText="1"/>
    </xf>
    <xf numFmtId="4" fontId="17" fillId="0" borderId="3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left" wrapText="1"/>
    </xf>
    <xf numFmtId="4" fontId="18" fillId="0" borderId="1" xfId="0" applyNumberFormat="1" applyFont="1" applyFill="1" applyBorder="1" applyAlignment="1">
      <alignment wrapText="1"/>
    </xf>
    <xf numFmtId="4" fontId="18" fillId="0" borderId="3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4" fontId="18" fillId="0" borderId="1" xfId="0" applyNumberFormat="1" applyFont="1" applyFill="1" applyBorder="1" applyAlignment="1">
      <alignment horizontal="right" wrapText="1"/>
    </xf>
    <xf numFmtId="4" fontId="18" fillId="0" borderId="3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wrapText="1"/>
    </xf>
    <xf numFmtId="2" fontId="9" fillId="0" borderId="1" xfId="17" applyNumberFormat="1" applyFont="1" applyFill="1" applyBorder="1" applyAlignment="1">
      <alignment wrapText="1"/>
    </xf>
    <xf numFmtId="0" fontId="20" fillId="0" borderId="2" xfId="0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right" wrapText="1"/>
    </xf>
    <xf numFmtId="4" fontId="22" fillId="0" borderId="1" xfId="19" applyNumberFormat="1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4" fontId="17" fillId="0" borderId="12" xfId="0" applyNumberFormat="1" applyFont="1" applyFill="1" applyBorder="1" applyAlignment="1">
      <alignment horizontal="right" wrapText="1"/>
    </xf>
    <xf numFmtId="2" fontId="9" fillId="0" borderId="13" xfId="19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  <xf numFmtId="41" fontId="15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75" workbookViewId="0" topLeftCell="A61">
      <selection activeCell="B90" sqref="B90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57" t="s">
        <v>293</v>
      </c>
      <c r="B1" s="257"/>
      <c r="C1" s="257"/>
      <c r="D1" s="257"/>
      <c r="E1" s="257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212</v>
      </c>
      <c r="C3" s="32" t="s">
        <v>294</v>
      </c>
      <c r="D3" s="19" t="s">
        <v>213</v>
      </c>
      <c r="E3" s="37" t="s">
        <v>214</v>
      </c>
    </row>
    <row r="4" spans="1:5" s="73" customFormat="1" ht="10.5" customHeight="1">
      <c r="A4" s="69">
        <v>1</v>
      </c>
      <c r="B4" s="102">
        <v>2</v>
      </c>
      <c r="C4" s="70">
        <v>3</v>
      </c>
      <c r="D4" s="71">
        <v>4</v>
      </c>
      <c r="E4" s="72">
        <v>5</v>
      </c>
    </row>
    <row r="5" spans="1:5" s="76" customFormat="1" ht="12.75">
      <c r="A5" s="22" t="s">
        <v>2</v>
      </c>
      <c r="B5" s="11"/>
      <c r="C5" s="74"/>
      <c r="D5" s="31"/>
      <c r="E5" s="75"/>
    </row>
    <row r="6" spans="1:5" s="9" customFormat="1" ht="12.75" customHeight="1" hidden="1">
      <c r="A6" s="77" t="s">
        <v>37</v>
      </c>
      <c r="B6" s="78"/>
      <c r="C6" s="78" t="e">
        <f>SUM(C7,C11,C14,C17,#REF!,#REF!,C10,)</f>
        <v>#REF!</v>
      </c>
      <c r="D6" s="79" t="e">
        <f>IF(#REF!=0,"   ",C6/#REF!)</f>
        <v>#REF!</v>
      </c>
      <c r="E6" s="80" t="e">
        <f>C6-#REF!</f>
        <v>#REF!</v>
      </c>
    </row>
    <row r="7" spans="1:5" s="85" customFormat="1" ht="12.75">
      <c r="A7" s="81" t="s">
        <v>58</v>
      </c>
      <c r="B7" s="203">
        <f>SUM(B9)</f>
        <v>161000</v>
      </c>
      <c r="C7" s="203">
        <f>C9</f>
        <v>176194.47</v>
      </c>
      <c r="D7" s="83">
        <f>IF(B7=0,"   ",C7/B7*100)</f>
        <v>109.43755900621117</v>
      </c>
      <c r="E7" s="84">
        <f>C7-B7</f>
        <v>15194.470000000001</v>
      </c>
    </row>
    <row r="8" spans="1:5" s="76" customFormat="1" ht="12.75" customHeight="1" hidden="1">
      <c r="A8" s="47" t="s">
        <v>3</v>
      </c>
      <c r="B8" s="31">
        <v>387940</v>
      </c>
      <c r="C8" s="86">
        <v>217766</v>
      </c>
      <c r="D8" s="83" t="e">
        <f>IF(#REF!=0,"   ",C8/#REF!)</f>
        <v>#REF!</v>
      </c>
      <c r="E8" s="84" t="e">
        <f>C8-#REF!</f>
        <v>#REF!</v>
      </c>
    </row>
    <row r="9" spans="1:5" s="76" customFormat="1" ht="12.75">
      <c r="A9" s="47" t="s">
        <v>200</v>
      </c>
      <c r="B9" s="31">
        <v>161000</v>
      </c>
      <c r="C9" s="86">
        <v>176194.47</v>
      </c>
      <c r="D9" s="83">
        <f>IF(B9=0,"   ",C9/B9*100)</f>
        <v>109.43755900621117</v>
      </c>
      <c r="E9" s="84">
        <f>C9-B9</f>
        <v>15194.470000000001</v>
      </c>
    </row>
    <row r="10" spans="1:5" s="76" customFormat="1" ht="12.75" customHeight="1" hidden="1">
      <c r="A10" s="47" t="s">
        <v>35</v>
      </c>
      <c r="B10" s="31"/>
      <c r="C10" s="86">
        <v>175</v>
      </c>
      <c r="D10" s="83"/>
      <c r="E10" s="84"/>
    </row>
    <row r="11" spans="1:5" s="85" customFormat="1" ht="12.75" customHeight="1" hidden="1">
      <c r="A11" s="47" t="s">
        <v>4</v>
      </c>
      <c r="B11" s="31">
        <f>SUM(B12:B13)</f>
        <v>1848003</v>
      </c>
      <c r="C11" s="31">
        <f>SUM(C12:C13)</f>
        <v>1704024</v>
      </c>
      <c r="D11" s="83" t="e">
        <f>IF(#REF!=0,"   ",C11/#REF!)</f>
        <v>#REF!</v>
      </c>
      <c r="E11" s="84" t="e">
        <f>C11-#REF!</f>
        <v>#REF!</v>
      </c>
    </row>
    <row r="12" spans="1:5" s="76" customFormat="1" ht="12.75" customHeight="1" hidden="1">
      <c r="A12" s="47" t="s">
        <v>5</v>
      </c>
      <c r="B12" s="31">
        <v>17853</v>
      </c>
      <c r="C12" s="86">
        <v>13730</v>
      </c>
      <c r="D12" s="83" t="e">
        <f>IF(#REF!=0,"   ",C12/#REF!)</f>
        <v>#REF!</v>
      </c>
      <c r="E12" s="84" t="e">
        <f>C12-#REF!</f>
        <v>#REF!</v>
      </c>
    </row>
    <row r="13" spans="1:5" s="76" customFormat="1" ht="12.75" customHeight="1" hidden="1">
      <c r="A13" s="47" t="s">
        <v>6</v>
      </c>
      <c r="B13" s="31">
        <v>1830150</v>
      </c>
      <c r="C13" s="86">
        <v>1690294</v>
      </c>
      <c r="D13" s="83" t="e">
        <f>IF(#REF!=0,"   ",C13/#REF!)</f>
        <v>#REF!</v>
      </c>
      <c r="E13" s="84" t="e">
        <f>C13-#REF!</f>
        <v>#REF!</v>
      </c>
    </row>
    <row r="14" spans="1:5" s="85" customFormat="1" ht="12.75">
      <c r="A14" s="47" t="s">
        <v>7</v>
      </c>
      <c r="B14" s="203">
        <f>SUM(B16)</f>
        <v>3800</v>
      </c>
      <c r="C14" s="204">
        <f>SUM(C16:C16)</f>
        <v>2433.53</v>
      </c>
      <c r="D14" s="83">
        <f>IF(B14=0,"   ",C14/B14*100)</f>
        <v>64.04026315789474</v>
      </c>
      <c r="E14" s="84">
        <f>C14-B14</f>
        <v>-1366.4699999999998</v>
      </c>
    </row>
    <row r="15" spans="1:5" s="76" customFormat="1" ht="12.75" customHeight="1" hidden="1">
      <c r="A15" s="47" t="s">
        <v>8</v>
      </c>
      <c r="B15" s="31">
        <v>103725</v>
      </c>
      <c r="C15" s="86">
        <v>92515</v>
      </c>
      <c r="D15" s="83" t="e">
        <f>IF(#REF!=0,"   ",C15/#REF!)</f>
        <v>#REF!</v>
      </c>
      <c r="E15" s="84" t="e">
        <f>C15-#REF!</f>
        <v>#REF!</v>
      </c>
    </row>
    <row r="16" spans="1:5" s="76" customFormat="1" ht="12.75">
      <c r="A16" s="47" t="s">
        <v>201</v>
      </c>
      <c r="B16" s="31">
        <v>3800</v>
      </c>
      <c r="C16" s="86">
        <v>2433.53</v>
      </c>
      <c r="D16" s="83">
        <f aca="true" t="shared" si="0" ref="D16:D27">IF(B16=0,"   ",C16/B16*100)</f>
        <v>64.04026315789474</v>
      </c>
      <c r="E16" s="84">
        <f aca="true" t="shared" si="1" ref="E16:E27">C16-B16</f>
        <v>-1366.4699999999998</v>
      </c>
    </row>
    <row r="17" spans="1:5" s="76" customFormat="1" ht="12.75">
      <c r="A17" s="47" t="s">
        <v>9</v>
      </c>
      <c r="B17" s="204">
        <f>SUM(B18:B19)</f>
        <v>348110</v>
      </c>
      <c r="C17" s="204">
        <f>SUM(C18:C19)</f>
        <v>324131.03</v>
      </c>
      <c r="D17" s="83">
        <f t="shared" si="0"/>
        <v>93.1116687254029</v>
      </c>
      <c r="E17" s="84">
        <f t="shared" si="1"/>
        <v>-23978.969999999972</v>
      </c>
    </row>
    <row r="18" spans="1:5" s="76" customFormat="1" ht="12.75">
      <c r="A18" s="47" t="s">
        <v>202</v>
      </c>
      <c r="B18" s="31">
        <v>25000</v>
      </c>
      <c r="C18" s="86">
        <v>24719.71</v>
      </c>
      <c r="D18" s="83">
        <f t="shared" si="0"/>
        <v>98.87884</v>
      </c>
      <c r="E18" s="84">
        <f t="shared" si="1"/>
        <v>-280.2900000000009</v>
      </c>
    </row>
    <row r="19" spans="1:5" s="76" customFormat="1" ht="12.75">
      <c r="A19" s="47" t="s">
        <v>203</v>
      </c>
      <c r="B19" s="31">
        <v>323110</v>
      </c>
      <c r="C19" s="86">
        <v>299411.32</v>
      </c>
      <c r="D19" s="83">
        <f t="shared" si="0"/>
        <v>92.66544520441956</v>
      </c>
      <c r="E19" s="84">
        <f t="shared" si="1"/>
        <v>-23698.679999999993</v>
      </c>
    </row>
    <row r="20" spans="1:5" s="76" customFormat="1" ht="30" customHeight="1">
      <c r="A20" s="47" t="s">
        <v>142</v>
      </c>
      <c r="B20" s="31">
        <v>0</v>
      </c>
      <c r="C20" s="31">
        <v>1.94</v>
      </c>
      <c r="D20" s="83" t="str">
        <f t="shared" si="0"/>
        <v>   </v>
      </c>
      <c r="E20" s="84">
        <f t="shared" si="1"/>
        <v>1.94</v>
      </c>
    </row>
    <row r="21" spans="1:5" s="76" customFormat="1" ht="24.75" customHeight="1">
      <c r="A21" s="47" t="s">
        <v>40</v>
      </c>
      <c r="B21" s="204">
        <f>SUM(B22:B23)</f>
        <v>62000</v>
      </c>
      <c r="C21" s="203">
        <f>SUM(C22:C23)</f>
        <v>61580.46</v>
      </c>
      <c r="D21" s="83">
        <f t="shared" si="0"/>
        <v>99.32332258064515</v>
      </c>
      <c r="E21" s="84">
        <f t="shared" si="1"/>
        <v>-419.5400000000009</v>
      </c>
    </row>
    <row r="22" spans="1:5" s="76" customFormat="1" ht="12.75">
      <c r="A22" s="47" t="s">
        <v>41</v>
      </c>
      <c r="B22" s="31">
        <v>60000</v>
      </c>
      <c r="C22" s="86">
        <v>59402.46</v>
      </c>
      <c r="D22" s="83">
        <f t="shared" si="0"/>
        <v>99.0041</v>
      </c>
      <c r="E22" s="84">
        <f t="shared" si="1"/>
        <v>-597.5400000000009</v>
      </c>
    </row>
    <row r="23" spans="1:5" s="76" customFormat="1" ht="24.75" customHeight="1">
      <c r="A23" s="47" t="s">
        <v>42</v>
      </c>
      <c r="B23" s="31">
        <v>2000</v>
      </c>
      <c r="C23" s="86">
        <v>2178</v>
      </c>
      <c r="D23" s="83">
        <f t="shared" si="0"/>
        <v>108.89999999999999</v>
      </c>
      <c r="E23" s="84">
        <f t="shared" si="1"/>
        <v>178</v>
      </c>
    </row>
    <row r="24" spans="1:5" s="76" customFormat="1" ht="18.75" customHeight="1">
      <c r="A24" s="47" t="s">
        <v>147</v>
      </c>
      <c r="B24" s="82">
        <v>0</v>
      </c>
      <c r="C24" s="86">
        <v>0</v>
      </c>
      <c r="D24" s="83"/>
      <c r="E24" s="84">
        <f t="shared" si="1"/>
        <v>0</v>
      </c>
    </row>
    <row r="25" spans="1:5" s="76" customFormat="1" ht="16.5" customHeight="1">
      <c r="A25" s="47" t="s">
        <v>105</v>
      </c>
      <c r="B25" s="203">
        <v>0</v>
      </c>
      <c r="C25" s="203">
        <f>C26</f>
        <v>-3291.91</v>
      </c>
      <c r="D25" s="83" t="str">
        <f t="shared" si="0"/>
        <v>   </v>
      </c>
      <c r="E25" s="84">
        <f t="shared" si="1"/>
        <v>-3291.91</v>
      </c>
    </row>
    <row r="26" spans="1:5" s="76" customFormat="1" ht="27.75" customHeight="1">
      <c r="A26" s="47" t="s">
        <v>106</v>
      </c>
      <c r="B26" s="31">
        <v>0</v>
      </c>
      <c r="C26" s="218">
        <v>-3291.91</v>
      </c>
      <c r="D26" s="83" t="str">
        <f t="shared" si="0"/>
        <v>   </v>
      </c>
      <c r="E26" s="84">
        <f t="shared" si="1"/>
        <v>-3291.91</v>
      </c>
    </row>
    <row r="27" spans="1:5" s="76" customFormat="1" ht="15" customHeight="1">
      <c r="A27" s="47" t="s">
        <v>44</v>
      </c>
      <c r="B27" s="204">
        <f>B30+B31</f>
        <v>81000</v>
      </c>
      <c r="C27" s="204">
        <f>SUM(C30:C31)</f>
        <v>81195</v>
      </c>
      <c r="D27" s="83">
        <f t="shared" si="0"/>
        <v>100.24074074074075</v>
      </c>
      <c r="E27" s="84">
        <f t="shared" si="1"/>
        <v>195</v>
      </c>
    </row>
    <row r="28" spans="1:5" s="76" customFormat="1" ht="12.75" customHeight="1" hidden="1">
      <c r="A28" s="87" t="s">
        <v>45</v>
      </c>
      <c r="B28" s="31"/>
      <c r="C28" s="88"/>
      <c r="D28" s="83" t="e">
        <f>IF(#REF!=0,"   ",C28/#REF!)</f>
        <v>#REF!</v>
      </c>
      <c r="E28" s="84" t="e">
        <f>C28-#REF!</f>
        <v>#REF!</v>
      </c>
    </row>
    <row r="29" spans="1:5" s="9" customFormat="1" ht="12.75" customHeight="1" hidden="1">
      <c r="A29" s="87" t="s">
        <v>20</v>
      </c>
      <c r="B29" s="48">
        <f>SUM(B35,B49,B50,B47)</f>
        <v>1780925</v>
      </c>
      <c r="C29" s="50">
        <f>SUM(C35,C49,C50,C51)</f>
        <v>1822106</v>
      </c>
      <c r="D29" s="83" t="e">
        <f>IF(#REF!=0,"   ",C29/#REF!)</f>
        <v>#REF!</v>
      </c>
      <c r="E29" s="84" t="e">
        <f>C29-#REF!</f>
        <v>#REF!</v>
      </c>
    </row>
    <row r="30" spans="1:5" s="9" customFormat="1" ht="25.5">
      <c r="A30" s="47" t="s">
        <v>118</v>
      </c>
      <c r="B30" s="48">
        <v>81000</v>
      </c>
      <c r="C30" s="50">
        <v>76155</v>
      </c>
      <c r="D30" s="83">
        <f>IF(B30=0,"   ",C30/B30*100)</f>
        <v>94.01851851851852</v>
      </c>
      <c r="E30" s="84">
        <f>C30-B30</f>
        <v>-4845</v>
      </c>
    </row>
    <row r="31" spans="1:5" s="9" customFormat="1" ht="15" customHeight="1">
      <c r="A31" s="47" t="s">
        <v>193</v>
      </c>
      <c r="B31" s="31">
        <v>0</v>
      </c>
      <c r="C31" s="82">
        <v>5040</v>
      </c>
      <c r="D31" s="83" t="str">
        <f>IF(B31=0,"   ",C31/B31*100)</f>
        <v>   </v>
      </c>
      <c r="E31" s="84">
        <f>C31-B31</f>
        <v>5040</v>
      </c>
    </row>
    <row r="32" spans="1:5" s="9" customFormat="1" ht="12.75" customHeight="1" hidden="1">
      <c r="A32" s="47" t="s">
        <v>59</v>
      </c>
      <c r="B32" s="48"/>
      <c r="C32" s="82">
        <v>0</v>
      </c>
      <c r="D32" s="83" t="e">
        <f>IF(#REF!=0,"   ",C32/#REF!)</f>
        <v>#REF!</v>
      </c>
      <c r="E32" s="84" t="e">
        <f>C32-#REF!</f>
        <v>#REF!</v>
      </c>
    </row>
    <row r="33" spans="1:5" s="9" customFormat="1" ht="0.75" customHeight="1" hidden="1">
      <c r="A33" s="125" t="s">
        <v>60</v>
      </c>
      <c r="B33" s="126">
        <v>1250</v>
      </c>
      <c r="C33" s="127"/>
      <c r="D33" s="128" t="e">
        <f>IF(#REF!=0,"   ",C33/#REF!)</f>
        <v>#REF!</v>
      </c>
      <c r="E33" s="129" t="e">
        <f>C33-#REF!</f>
        <v>#REF!</v>
      </c>
    </row>
    <row r="34" spans="1:5" s="9" customFormat="1" ht="12.75">
      <c r="A34" s="138" t="s">
        <v>11</v>
      </c>
      <c r="B34" s="139">
        <f>B7+B14+B17+B20+B21+B24+B25+B27</f>
        <v>655910</v>
      </c>
      <c r="C34" s="139">
        <f>SUM(C7,C14,C17,C20,C21,C24,C25,C27,)</f>
        <v>642244.52</v>
      </c>
      <c r="D34" s="136">
        <f aca="true" t="shared" si="2" ref="D34:D46">IF(B34=0,"   ",C34/B34*100)</f>
        <v>97.91656172340718</v>
      </c>
      <c r="E34" s="140">
        <f aca="true" t="shared" si="3" ref="E34:E46">C34-B34</f>
        <v>-13665.479999999981</v>
      </c>
    </row>
    <row r="35" spans="1:5" s="76" customFormat="1" ht="12.75">
      <c r="A35" s="130" t="s">
        <v>46</v>
      </c>
      <c r="B35" s="131">
        <v>1452000</v>
      </c>
      <c r="C35" s="218">
        <v>1452000</v>
      </c>
      <c r="D35" s="106">
        <f t="shared" si="2"/>
        <v>100</v>
      </c>
      <c r="E35" s="107">
        <f t="shared" si="3"/>
        <v>0</v>
      </c>
    </row>
    <row r="36" spans="1:5" s="76" customFormat="1" ht="26.25" customHeight="1">
      <c r="A36" s="47" t="s">
        <v>64</v>
      </c>
      <c r="B36" s="31">
        <v>884000</v>
      </c>
      <c r="C36" s="218">
        <v>884000</v>
      </c>
      <c r="D36" s="83">
        <f t="shared" si="2"/>
        <v>100</v>
      </c>
      <c r="E36" s="84">
        <f t="shared" si="3"/>
        <v>0</v>
      </c>
    </row>
    <row r="37" spans="1:5" s="76" customFormat="1" ht="38.25" customHeight="1">
      <c r="A37" s="156" t="s">
        <v>69</v>
      </c>
      <c r="B37" s="157">
        <v>46600</v>
      </c>
      <c r="C37" s="157">
        <v>46600</v>
      </c>
      <c r="D37" s="158">
        <f t="shared" si="2"/>
        <v>100</v>
      </c>
      <c r="E37" s="159">
        <f t="shared" si="3"/>
        <v>0</v>
      </c>
    </row>
    <row r="38" spans="1:5" s="76" customFormat="1" ht="24.75" customHeight="1">
      <c r="A38" s="156" t="s">
        <v>157</v>
      </c>
      <c r="B38" s="157">
        <v>100</v>
      </c>
      <c r="C38" s="160">
        <v>100</v>
      </c>
      <c r="D38" s="158">
        <f t="shared" si="2"/>
        <v>100</v>
      </c>
      <c r="E38" s="159">
        <f t="shared" si="3"/>
        <v>0</v>
      </c>
    </row>
    <row r="39" spans="1:5" s="76" customFormat="1" ht="12.75" customHeight="1">
      <c r="A39" s="47" t="s">
        <v>77</v>
      </c>
      <c r="B39" s="31">
        <v>209952</v>
      </c>
      <c r="C39" s="86">
        <v>209952</v>
      </c>
      <c r="D39" s="83">
        <f t="shared" si="2"/>
        <v>100</v>
      </c>
      <c r="E39" s="84">
        <f t="shared" si="3"/>
        <v>0</v>
      </c>
    </row>
    <row r="40" spans="1:5" s="76" customFormat="1" ht="25.5" customHeight="1">
      <c r="A40" s="47" t="s">
        <v>241</v>
      </c>
      <c r="B40" s="31">
        <v>0</v>
      </c>
      <c r="C40" s="86">
        <v>0</v>
      </c>
      <c r="D40" s="83" t="str">
        <f t="shared" si="2"/>
        <v>   </v>
      </c>
      <c r="E40" s="84">
        <f t="shared" si="3"/>
        <v>0</v>
      </c>
    </row>
    <row r="41" spans="1:5" s="76" customFormat="1" ht="25.5" customHeight="1">
      <c r="A41" s="156" t="s">
        <v>165</v>
      </c>
      <c r="B41" s="157">
        <v>3800</v>
      </c>
      <c r="C41" s="157">
        <v>3800</v>
      </c>
      <c r="D41" s="158">
        <f t="shared" si="2"/>
        <v>100</v>
      </c>
      <c r="E41" s="159">
        <f t="shared" si="3"/>
        <v>0</v>
      </c>
    </row>
    <row r="42" spans="1:5" s="76" customFormat="1" ht="25.5" customHeight="1">
      <c r="A42" s="156" t="s">
        <v>278</v>
      </c>
      <c r="B42" s="157">
        <v>115560</v>
      </c>
      <c r="C42" s="157">
        <v>115560</v>
      </c>
      <c r="D42" s="158"/>
      <c r="E42" s="159"/>
    </row>
    <row r="43" spans="1:5" s="76" customFormat="1" ht="18" customHeight="1">
      <c r="A43" s="47" t="s">
        <v>75</v>
      </c>
      <c r="B43" s="204">
        <f>SUM(B44:B45)</f>
        <v>912000</v>
      </c>
      <c r="C43" s="204">
        <f>SUM(C44:C45)</f>
        <v>912000</v>
      </c>
      <c r="D43" s="83">
        <f t="shared" si="2"/>
        <v>100</v>
      </c>
      <c r="E43" s="84">
        <f t="shared" si="3"/>
        <v>0</v>
      </c>
    </row>
    <row r="44" spans="1:5" s="76" customFormat="1" ht="24.75" customHeight="1">
      <c r="A44" s="47" t="s">
        <v>268</v>
      </c>
      <c r="B44" s="31">
        <v>784000</v>
      </c>
      <c r="C44" s="220">
        <v>784000</v>
      </c>
      <c r="D44" s="83">
        <f t="shared" si="2"/>
        <v>100</v>
      </c>
      <c r="E44" s="84">
        <f t="shared" si="3"/>
        <v>0</v>
      </c>
    </row>
    <row r="45" spans="1:5" s="76" customFormat="1" ht="14.25" customHeight="1">
      <c r="A45" s="63" t="s">
        <v>194</v>
      </c>
      <c r="B45" s="31">
        <v>128000</v>
      </c>
      <c r="C45" s="31">
        <v>128000</v>
      </c>
      <c r="D45" s="83">
        <f t="shared" si="2"/>
        <v>100</v>
      </c>
      <c r="E45" s="84">
        <f t="shared" si="3"/>
        <v>0</v>
      </c>
    </row>
    <row r="46" spans="1:5" s="76" customFormat="1" ht="15.75" customHeight="1">
      <c r="A46" s="47" t="s">
        <v>47</v>
      </c>
      <c r="B46" s="31">
        <v>0</v>
      </c>
      <c r="C46" s="86">
        <v>0</v>
      </c>
      <c r="D46" s="83" t="str">
        <f t="shared" si="2"/>
        <v>   </v>
      </c>
      <c r="E46" s="84">
        <f t="shared" si="3"/>
        <v>0</v>
      </c>
    </row>
    <row r="47" spans="1:5" s="76" customFormat="1" ht="12.75" customHeight="1" hidden="1">
      <c r="A47" s="47" t="s">
        <v>29</v>
      </c>
      <c r="B47" s="31">
        <v>55000</v>
      </c>
      <c r="C47" s="86">
        <v>26448</v>
      </c>
      <c r="D47" s="83"/>
      <c r="E47" s="84"/>
    </row>
    <row r="48" spans="1:5" s="76" customFormat="1" ht="12.75" customHeight="1" hidden="1">
      <c r="A48" s="47" t="s">
        <v>31</v>
      </c>
      <c r="B48" s="31"/>
      <c r="C48" s="86">
        <v>5250</v>
      </c>
      <c r="D48" s="83"/>
      <c r="E48" s="84"/>
    </row>
    <row r="49" spans="1:5" s="76" customFormat="1" ht="12.75" customHeight="1" hidden="1">
      <c r="A49" s="47" t="s">
        <v>21</v>
      </c>
      <c r="B49" s="31">
        <v>29625</v>
      </c>
      <c r="C49" s="31">
        <v>0</v>
      </c>
      <c r="D49" s="83" t="e">
        <f>IF(#REF!=0,"   ",C49/#REF!)</f>
        <v>#REF!</v>
      </c>
      <c r="E49" s="84" t="e">
        <f>C49-#REF!</f>
        <v>#REF!</v>
      </c>
    </row>
    <row r="50" spans="1:5" s="76" customFormat="1" ht="12.75" customHeight="1" hidden="1">
      <c r="A50" s="47" t="s">
        <v>22</v>
      </c>
      <c r="B50" s="31">
        <v>244300</v>
      </c>
      <c r="C50" s="31">
        <v>367600</v>
      </c>
      <c r="D50" s="83" t="e">
        <f>IF(#REF!=0,"   ",C50/#REF!)</f>
        <v>#REF!</v>
      </c>
      <c r="E50" s="84" t="e">
        <f>C50-#REF!</f>
        <v>#REF!</v>
      </c>
    </row>
    <row r="51" spans="1:5" s="76" customFormat="1" ht="12.75" customHeight="1" hidden="1">
      <c r="A51" s="47" t="s">
        <v>30</v>
      </c>
      <c r="B51" s="31"/>
      <c r="C51" s="86">
        <v>2506</v>
      </c>
      <c r="D51" s="83" t="e">
        <f>IF(#REF!=0,"   ",C51/#REF!)</f>
        <v>#REF!</v>
      </c>
      <c r="E51" s="84" t="e">
        <f>C51-#REF!</f>
        <v>#REF!</v>
      </c>
    </row>
    <row r="52" spans="1:5" s="9" customFormat="1" ht="12.75" customHeight="1" hidden="1">
      <c r="A52" s="77" t="s">
        <v>11</v>
      </c>
      <c r="B52" s="50">
        <f>SUM(B6,B29)</f>
        <v>1780925</v>
      </c>
      <c r="C52" s="82" t="e">
        <f>SUM(C6,C29)</f>
        <v>#REF!</v>
      </c>
      <c r="D52" s="79" t="e">
        <f>IF(#REF!=0,"   ",C52/#REF!)</f>
        <v>#REF!</v>
      </c>
      <c r="E52" s="89" t="e">
        <f>C52-#REF!</f>
        <v>#REF!</v>
      </c>
    </row>
    <row r="53" spans="1:5" s="76" customFormat="1" ht="12.75" customHeight="1" hidden="1">
      <c r="A53" s="47" t="s">
        <v>26</v>
      </c>
      <c r="B53" s="31">
        <v>32964487</v>
      </c>
      <c r="C53" s="86">
        <v>30880729</v>
      </c>
      <c r="D53" s="83" t="e">
        <f>IF(#REF!=0,"   ",C53/#REF!)</f>
        <v>#REF!</v>
      </c>
      <c r="E53" s="84" t="e">
        <f>C53-#REF!</f>
        <v>#REF!</v>
      </c>
    </row>
    <row r="54" spans="1:5" s="76" customFormat="1" ht="12.75" customHeight="1" hidden="1">
      <c r="A54" s="47" t="s">
        <v>27</v>
      </c>
      <c r="B54" s="31">
        <v>42809000</v>
      </c>
      <c r="C54" s="86">
        <v>42809000</v>
      </c>
      <c r="D54" s="83" t="e">
        <f>IF(#REF!=0,"   ",C54/#REF!)</f>
        <v>#REF!</v>
      </c>
      <c r="E54" s="84" t="e">
        <f>C54-#REF!</f>
        <v>#REF!</v>
      </c>
    </row>
    <row r="55" spans="1:5" s="76" customFormat="1" ht="12.75" customHeight="1" hidden="1">
      <c r="A55" s="47" t="s">
        <v>36</v>
      </c>
      <c r="B55" s="31">
        <v>1300000</v>
      </c>
      <c r="C55" s="88">
        <v>1300000</v>
      </c>
      <c r="D55" s="83" t="e">
        <f>IF(#REF!=0,"   ",C55/#REF!)</f>
        <v>#REF!</v>
      </c>
      <c r="E55" s="84" t="e">
        <f>C55-#REF!</f>
        <v>#REF!</v>
      </c>
    </row>
    <row r="56" spans="1:5" s="76" customFormat="1" ht="12.75" customHeight="1" hidden="1">
      <c r="A56" s="47" t="s">
        <v>11</v>
      </c>
      <c r="B56" s="31"/>
      <c r="C56" s="88"/>
      <c r="D56" s="83" t="e">
        <f>IF(#REF!=0,"   ",C56/#REF!)</f>
        <v>#REF!</v>
      </c>
      <c r="E56" s="84" t="e">
        <f>C56-#REF!</f>
        <v>#REF!</v>
      </c>
    </row>
    <row r="57" spans="1:5" s="76" customFormat="1" ht="12.75" customHeight="1" hidden="1">
      <c r="A57" s="77" t="s">
        <v>12</v>
      </c>
      <c r="B57" s="31">
        <v>0</v>
      </c>
      <c r="C57" s="31">
        <v>0</v>
      </c>
      <c r="D57" s="83" t="e">
        <f>IF(#REF!=0,"   ",C57/#REF!)</f>
        <v>#REF!</v>
      </c>
      <c r="E57" s="84" t="e">
        <f>C57-#REF!</f>
        <v>#REF!</v>
      </c>
    </row>
    <row r="58" spans="1:5" s="76" customFormat="1" ht="12.75" customHeight="1" hidden="1">
      <c r="A58" s="47" t="s">
        <v>13</v>
      </c>
      <c r="B58" s="31">
        <v>0</v>
      </c>
      <c r="C58" s="86">
        <v>0</v>
      </c>
      <c r="D58" s="83" t="e">
        <f>IF(#REF!=0,"   ",C58/#REF!)</f>
        <v>#REF!</v>
      </c>
      <c r="E58" s="84" t="e">
        <f>C58-#REF!</f>
        <v>#REF!</v>
      </c>
    </row>
    <row r="59" spans="1:5" s="76" customFormat="1" ht="36" customHeight="1" hidden="1">
      <c r="A59" s="47" t="s">
        <v>23</v>
      </c>
      <c r="B59" s="31">
        <v>3477561</v>
      </c>
      <c r="C59" s="86">
        <v>2736977</v>
      </c>
      <c r="D59" s="83" t="e">
        <f>IF(#REF!=0,"   ",C59/#REF!)</f>
        <v>#REF!</v>
      </c>
      <c r="E59" s="84" t="e">
        <f>C59-#REF!</f>
        <v>#REF!</v>
      </c>
    </row>
    <row r="60" spans="1:5" s="76" customFormat="1" ht="12.75" customHeight="1" hidden="1">
      <c r="A60" s="47" t="s">
        <v>28</v>
      </c>
      <c r="B60" s="31"/>
      <c r="C60" s="86">
        <v>268613</v>
      </c>
      <c r="D60" s="83" t="e">
        <f>IF(#REF!=0,"   ",C60/#REF!)</f>
        <v>#REF!</v>
      </c>
      <c r="E60" s="84" t="e">
        <f>C60-#REF!</f>
        <v>#REF!</v>
      </c>
    </row>
    <row r="61" spans="1:5" s="76" customFormat="1" ht="21.75" customHeight="1">
      <c r="A61" s="134" t="s">
        <v>14</v>
      </c>
      <c r="B61" s="135">
        <f>SUM(B34,B35,B36:B43,B46)</f>
        <v>4279922</v>
      </c>
      <c r="C61" s="135">
        <f>SUM(C34,C35,C36:C43,C46)</f>
        <v>4266256.52</v>
      </c>
      <c r="D61" s="136">
        <f aca="true" t="shared" si="4" ref="D61:D76">IF(B61=0,"   ",C61/B61*100)</f>
        <v>99.68070726522585</v>
      </c>
      <c r="E61" s="137">
        <f aca="true" t="shared" si="5" ref="E61:E76">C61-B61</f>
        <v>-13665.480000000447</v>
      </c>
    </row>
    <row r="62" spans="1:5" s="8" customFormat="1" ht="13.5" thickBot="1">
      <c r="A62" s="152" t="s">
        <v>15</v>
      </c>
      <c r="B62" s="153"/>
      <c r="C62" s="154"/>
      <c r="D62" s="128" t="str">
        <f t="shared" si="4"/>
        <v>   </v>
      </c>
      <c r="E62" s="129">
        <f t="shared" si="5"/>
        <v>0</v>
      </c>
    </row>
    <row r="63" spans="1:5" s="76" customFormat="1" ht="13.5" thickBot="1">
      <c r="A63" s="144" t="s">
        <v>48</v>
      </c>
      <c r="B63" s="145">
        <v>672466.09</v>
      </c>
      <c r="C63" s="145">
        <v>671031.51</v>
      </c>
      <c r="D63" s="132">
        <f t="shared" si="4"/>
        <v>99.78666879693519</v>
      </c>
      <c r="E63" s="133">
        <f t="shared" si="5"/>
        <v>-1434.579999999958</v>
      </c>
    </row>
    <row r="64" spans="1:5" s="76" customFormat="1" ht="13.5" thickBot="1">
      <c r="A64" s="142" t="s">
        <v>49</v>
      </c>
      <c r="B64" s="143">
        <v>667538</v>
      </c>
      <c r="C64" s="145">
        <v>666103.42</v>
      </c>
      <c r="D64" s="106">
        <f t="shared" si="4"/>
        <v>99.78509388229585</v>
      </c>
      <c r="E64" s="107">
        <f t="shared" si="5"/>
        <v>-1434.579999999958</v>
      </c>
    </row>
    <row r="65" spans="1:5" s="76" customFormat="1" ht="12.75">
      <c r="A65" s="47" t="s">
        <v>233</v>
      </c>
      <c r="B65" s="31">
        <v>434841.57</v>
      </c>
      <c r="C65" s="88">
        <v>434841.57</v>
      </c>
      <c r="D65" s="83">
        <f t="shared" si="4"/>
        <v>100</v>
      </c>
      <c r="E65" s="84">
        <f t="shared" si="5"/>
        <v>0</v>
      </c>
    </row>
    <row r="66" spans="1:5" s="90" customFormat="1" ht="12.75">
      <c r="A66" s="47" t="s">
        <v>195</v>
      </c>
      <c r="B66" s="31">
        <v>100</v>
      </c>
      <c r="C66" s="88">
        <v>100</v>
      </c>
      <c r="D66" s="83">
        <f t="shared" si="4"/>
        <v>100</v>
      </c>
      <c r="E66" s="84">
        <f t="shared" si="5"/>
        <v>0</v>
      </c>
    </row>
    <row r="67" spans="1:5" s="76" customFormat="1" ht="12.75">
      <c r="A67" s="47" t="s">
        <v>158</v>
      </c>
      <c r="B67" s="31">
        <v>0</v>
      </c>
      <c r="C67" s="88">
        <v>0</v>
      </c>
      <c r="D67" s="83" t="str">
        <f t="shared" si="4"/>
        <v>   </v>
      </c>
      <c r="E67" s="84">
        <f t="shared" si="5"/>
        <v>0</v>
      </c>
    </row>
    <row r="68" spans="1:5" s="76" customFormat="1" ht="12.75">
      <c r="A68" s="47" t="s">
        <v>71</v>
      </c>
      <c r="B68" s="204">
        <f>SUM(B69)</f>
        <v>4928.09</v>
      </c>
      <c r="C68" s="204">
        <v>0</v>
      </c>
      <c r="D68" s="83">
        <f t="shared" si="4"/>
        <v>0</v>
      </c>
      <c r="E68" s="84">
        <f t="shared" si="5"/>
        <v>-4928.09</v>
      </c>
    </row>
    <row r="69" spans="1:5" s="76" customFormat="1" ht="25.5" customHeight="1" thickBot="1">
      <c r="A69" s="151" t="s">
        <v>89</v>
      </c>
      <c r="B69" s="126">
        <v>4928.09</v>
      </c>
      <c r="C69" s="93">
        <v>4928.09</v>
      </c>
      <c r="D69" s="128">
        <f t="shared" si="4"/>
        <v>100</v>
      </c>
      <c r="E69" s="129">
        <f t="shared" si="5"/>
        <v>0</v>
      </c>
    </row>
    <row r="70" spans="1:5" s="76" customFormat="1" ht="13.5" thickBot="1">
      <c r="A70" s="144" t="s">
        <v>67</v>
      </c>
      <c r="B70" s="205">
        <f>SUM(B71)</f>
        <v>46600</v>
      </c>
      <c r="C70" s="205">
        <f>SUM(C71)</f>
        <v>46600</v>
      </c>
      <c r="D70" s="132">
        <f t="shared" si="4"/>
        <v>100</v>
      </c>
      <c r="E70" s="133">
        <f t="shared" si="5"/>
        <v>0</v>
      </c>
    </row>
    <row r="71" spans="1:5" s="76" customFormat="1" ht="26.25" thickBot="1">
      <c r="A71" s="103" t="s">
        <v>190</v>
      </c>
      <c r="B71" s="146">
        <v>46600</v>
      </c>
      <c r="C71" s="105">
        <v>46600</v>
      </c>
      <c r="D71" s="148">
        <f t="shared" si="4"/>
        <v>100</v>
      </c>
      <c r="E71" s="149">
        <f t="shared" si="5"/>
        <v>0</v>
      </c>
    </row>
    <row r="72" spans="1:5" s="76" customFormat="1" ht="13.5" thickBot="1">
      <c r="A72" s="144" t="s">
        <v>50</v>
      </c>
      <c r="B72" s="205">
        <f>SUM(B73)</f>
        <v>0</v>
      </c>
      <c r="C72" s="205">
        <f>SUM(C73)</f>
        <v>0</v>
      </c>
      <c r="D72" s="132" t="str">
        <f t="shared" si="4"/>
        <v>   </v>
      </c>
      <c r="E72" s="133">
        <f t="shared" si="5"/>
        <v>0</v>
      </c>
    </row>
    <row r="73" spans="1:5" s="76" customFormat="1" ht="13.5" thickBot="1">
      <c r="A73" s="103" t="s">
        <v>266</v>
      </c>
      <c r="B73" s="146">
        <v>0</v>
      </c>
      <c r="C73" s="105">
        <v>0</v>
      </c>
      <c r="D73" s="148" t="str">
        <f t="shared" si="4"/>
        <v>   </v>
      </c>
      <c r="E73" s="149">
        <f t="shared" si="5"/>
        <v>0</v>
      </c>
    </row>
    <row r="74" spans="1:5" s="76" customFormat="1" ht="13.5" thickBot="1">
      <c r="A74" s="144" t="s">
        <v>51</v>
      </c>
      <c r="B74" s="205">
        <f>SUM(B75)</f>
        <v>0</v>
      </c>
      <c r="C74" s="205">
        <v>0</v>
      </c>
      <c r="D74" s="132" t="str">
        <f t="shared" si="4"/>
        <v>   </v>
      </c>
      <c r="E74" s="133">
        <f t="shared" si="5"/>
        <v>0</v>
      </c>
    </row>
    <row r="75" spans="1:5" s="76" customFormat="1" ht="12.75">
      <c r="A75" s="142" t="s">
        <v>179</v>
      </c>
      <c r="B75" s="143">
        <v>0</v>
      </c>
      <c r="C75" s="143">
        <v>0</v>
      </c>
      <c r="D75" s="106" t="str">
        <f t="shared" si="4"/>
        <v>   </v>
      </c>
      <c r="E75" s="107">
        <f t="shared" si="5"/>
        <v>0</v>
      </c>
    </row>
    <row r="76" spans="1:5" s="76" customFormat="1" ht="13.5" thickBot="1">
      <c r="A76" s="91" t="s">
        <v>188</v>
      </c>
      <c r="B76" s="126">
        <v>0</v>
      </c>
      <c r="C76" s="126">
        <v>0</v>
      </c>
      <c r="D76" s="128" t="str">
        <f t="shared" si="4"/>
        <v>   </v>
      </c>
      <c r="E76" s="129">
        <f t="shared" si="5"/>
        <v>0</v>
      </c>
    </row>
    <row r="77" spans="1:5" s="76" customFormat="1" ht="13.5" thickBot="1">
      <c r="A77" s="144" t="s">
        <v>16</v>
      </c>
      <c r="B77" s="205">
        <f>B80+B82+B86</f>
        <v>453896.55</v>
      </c>
      <c r="C77" s="205">
        <f>SUM(C82,C86,)</f>
        <v>453896.55</v>
      </c>
      <c r="D77" s="132">
        <f>IF(B77=0,"   ",C77/B77*100)</f>
        <v>100</v>
      </c>
      <c r="E77" s="133">
        <f>C77-B77</f>
        <v>0</v>
      </c>
    </row>
    <row r="78" spans="1:5" s="76" customFormat="1" ht="12.75" customHeight="1" hidden="1">
      <c r="A78" s="142" t="s">
        <v>53</v>
      </c>
      <c r="B78" s="143" t="e">
        <f>SUM(#REF!,B86,#REF!)</f>
        <v>#REF!</v>
      </c>
      <c r="C78" s="143" t="e">
        <f>SUM(#REF!,C86,#REF!)</f>
        <v>#REF!</v>
      </c>
      <c r="D78" s="106" t="e">
        <f>IF(#REF!=0,"   ",C78/#REF!)</f>
        <v>#REF!</v>
      </c>
      <c r="E78" s="107" t="e">
        <f>C78-#REF!</f>
        <v>#REF!</v>
      </c>
    </row>
    <row r="79" spans="1:5" s="76" customFormat="1" ht="12.75" customHeight="1" hidden="1">
      <c r="A79" s="47" t="s">
        <v>25</v>
      </c>
      <c r="B79" s="31">
        <v>851563</v>
      </c>
      <c r="C79" s="86">
        <v>851563</v>
      </c>
      <c r="D79" s="83" t="e">
        <f>IF(#REF!=0,"   ",C79/#REF!)</f>
        <v>#REF!</v>
      </c>
      <c r="E79" s="84" t="e">
        <f>C79-#REF!</f>
        <v>#REF!</v>
      </c>
    </row>
    <row r="80" spans="1:5" s="76" customFormat="1" ht="12.75">
      <c r="A80" s="47" t="s">
        <v>17</v>
      </c>
      <c r="B80" s="31">
        <v>0</v>
      </c>
      <c r="C80" s="31">
        <f>SUM(C82:C83)</f>
        <v>0</v>
      </c>
      <c r="D80" s="83" t="str">
        <f>IF(B80=0,"   ",C80/B80*100)</f>
        <v>   </v>
      </c>
      <c r="E80" s="84">
        <f>C80-B80</f>
        <v>0</v>
      </c>
    </row>
    <row r="81" spans="1:5" s="76" customFormat="1" ht="12.75">
      <c r="A81" s="47" t="s">
        <v>160</v>
      </c>
      <c r="B81" s="31">
        <v>0</v>
      </c>
      <c r="C81" s="86">
        <v>0</v>
      </c>
      <c r="D81" s="83" t="str">
        <f>IF(B81=0,"   ",C81/B81*100)</f>
        <v>   </v>
      </c>
      <c r="E81" s="84">
        <f>C81-B81</f>
        <v>0</v>
      </c>
    </row>
    <row r="82" spans="1:5" s="76" customFormat="1" ht="12.75">
      <c r="A82" s="47" t="s">
        <v>146</v>
      </c>
      <c r="B82" s="31">
        <v>0</v>
      </c>
      <c r="C82" s="31">
        <f>SUM(C83:C84)</f>
        <v>0</v>
      </c>
      <c r="D82" s="83" t="str">
        <f aca="true" t="shared" si="6" ref="D82:D120">IF(B82=0,"   ",C82/B82*100)</f>
        <v>   </v>
      </c>
      <c r="E82" s="84">
        <f aca="true" t="shared" si="7" ref="E82:E120">C82-B82</f>
        <v>0</v>
      </c>
    </row>
    <row r="83" spans="1:5" s="76" customFormat="1" ht="12.75">
      <c r="A83" s="47" t="s">
        <v>176</v>
      </c>
      <c r="B83" s="31">
        <v>0</v>
      </c>
      <c r="C83" s="86">
        <v>0</v>
      </c>
      <c r="D83" s="83" t="str">
        <f t="shared" si="6"/>
        <v>   </v>
      </c>
      <c r="E83" s="84">
        <f t="shared" si="7"/>
        <v>0</v>
      </c>
    </row>
    <row r="84" spans="1:5" s="76" customFormat="1" ht="12.75">
      <c r="A84" s="47" t="s">
        <v>177</v>
      </c>
      <c r="B84" s="31">
        <v>0</v>
      </c>
      <c r="C84" s="86">
        <v>0</v>
      </c>
      <c r="D84" s="83" t="str">
        <f t="shared" si="6"/>
        <v>   </v>
      </c>
      <c r="E84" s="84">
        <f t="shared" si="7"/>
        <v>0</v>
      </c>
    </row>
    <row r="85" spans="1:5" s="76" customFormat="1" ht="12.75">
      <c r="A85" s="47" t="s">
        <v>189</v>
      </c>
      <c r="B85" s="31">
        <v>0</v>
      </c>
      <c r="C85" s="86">
        <v>0</v>
      </c>
      <c r="D85" s="83" t="str">
        <f t="shared" si="6"/>
        <v>   </v>
      </c>
      <c r="E85" s="84">
        <f t="shared" si="7"/>
        <v>0</v>
      </c>
    </row>
    <row r="86" spans="1:5" s="76" customFormat="1" ht="12.75">
      <c r="A86" s="47" t="s">
        <v>83</v>
      </c>
      <c r="B86" s="31">
        <v>453896.55</v>
      </c>
      <c r="C86" s="31">
        <v>453896.55</v>
      </c>
      <c r="D86" s="83">
        <f t="shared" si="6"/>
        <v>100</v>
      </c>
      <c r="E86" s="84">
        <f t="shared" si="7"/>
        <v>0</v>
      </c>
    </row>
    <row r="87" spans="1:5" s="76" customFormat="1" ht="15" customHeight="1">
      <c r="A87" s="47" t="s">
        <v>81</v>
      </c>
      <c r="B87" s="31">
        <v>180000</v>
      </c>
      <c r="C87" s="86">
        <v>180000</v>
      </c>
      <c r="D87" s="83">
        <f t="shared" si="6"/>
        <v>100</v>
      </c>
      <c r="E87" s="84">
        <f t="shared" si="7"/>
        <v>0</v>
      </c>
    </row>
    <row r="88" spans="1:5" s="76" customFormat="1" ht="12.75" customHeight="1">
      <c r="A88" s="47" t="s">
        <v>121</v>
      </c>
      <c r="B88" s="31">
        <v>128000</v>
      </c>
      <c r="C88" s="86">
        <v>128000</v>
      </c>
      <c r="D88" s="83">
        <f t="shared" si="6"/>
        <v>100</v>
      </c>
      <c r="E88" s="84">
        <f t="shared" si="7"/>
        <v>0</v>
      </c>
    </row>
    <row r="89" spans="1:5" s="76" customFormat="1" ht="15" customHeight="1">
      <c r="A89" s="47" t="s">
        <v>122</v>
      </c>
      <c r="B89" s="31">
        <v>128013</v>
      </c>
      <c r="C89" s="86">
        <v>128013</v>
      </c>
      <c r="D89" s="83">
        <f t="shared" si="6"/>
        <v>100</v>
      </c>
      <c r="E89" s="84">
        <f t="shared" si="7"/>
        <v>0</v>
      </c>
    </row>
    <row r="90" spans="1:5" s="76" customFormat="1" ht="17.25" customHeight="1" thickBot="1">
      <c r="A90" s="91" t="s">
        <v>82</v>
      </c>
      <c r="B90" s="126">
        <v>17883.55</v>
      </c>
      <c r="C90" s="141">
        <v>17883.55</v>
      </c>
      <c r="D90" s="128">
        <f t="shared" si="6"/>
        <v>100</v>
      </c>
      <c r="E90" s="129">
        <f t="shared" si="7"/>
        <v>0</v>
      </c>
    </row>
    <row r="91" spans="1:5" s="76" customFormat="1" ht="15" customHeight="1" thickBot="1">
      <c r="A91" s="144" t="s">
        <v>24</v>
      </c>
      <c r="B91" s="145">
        <v>2740</v>
      </c>
      <c r="C91" s="145">
        <v>2740</v>
      </c>
      <c r="D91" s="132">
        <f t="shared" si="6"/>
        <v>100</v>
      </c>
      <c r="E91" s="133">
        <f t="shared" si="7"/>
        <v>0</v>
      </c>
    </row>
    <row r="92" spans="1:5" s="76" customFormat="1" ht="13.5" thickBot="1">
      <c r="A92" s="144" t="s">
        <v>54</v>
      </c>
      <c r="B92" s="206">
        <f>SUM(B93)</f>
        <v>2795207.36</v>
      </c>
      <c r="C92" s="205">
        <f>SUM(C93)</f>
        <v>2741478.2</v>
      </c>
      <c r="D92" s="132">
        <f t="shared" si="6"/>
        <v>98.07781130055412</v>
      </c>
      <c r="E92" s="133">
        <f t="shared" si="7"/>
        <v>-53729.15999999968</v>
      </c>
    </row>
    <row r="93" spans="1:5" s="76" customFormat="1" ht="12.75">
      <c r="A93" s="142" t="s">
        <v>55</v>
      </c>
      <c r="B93" s="143">
        <v>2795207.36</v>
      </c>
      <c r="C93" s="150">
        <v>2741478.2</v>
      </c>
      <c r="D93" s="106">
        <f t="shared" si="6"/>
        <v>98.07781130055412</v>
      </c>
      <c r="E93" s="107">
        <f t="shared" si="7"/>
        <v>-53729.15999999968</v>
      </c>
    </row>
    <row r="94" spans="1:5" s="76" customFormat="1" ht="12.75">
      <c r="A94" s="47" t="s">
        <v>233</v>
      </c>
      <c r="B94" s="31">
        <v>646347.47</v>
      </c>
      <c r="C94" s="86">
        <v>644797.47</v>
      </c>
      <c r="D94" s="83">
        <f t="shared" si="6"/>
        <v>99.76019090784095</v>
      </c>
      <c r="E94" s="84">
        <f t="shared" si="7"/>
        <v>-1550</v>
      </c>
    </row>
    <row r="95" spans="1:5" s="76" customFormat="1" ht="12.75">
      <c r="A95" s="47" t="s">
        <v>191</v>
      </c>
      <c r="B95" s="31">
        <v>3800</v>
      </c>
      <c r="C95" s="86">
        <v>3800</v>
      </c>
      <c r="D95" s="83">
        <f t="shared" si="6"/>
        <v>100</v>
      </c>
      <c r="E95" s="84">
        <f t="shared" si="7"/>
        <v>0</v>
      </c>
    </row>
    <row r="96" spans="1:5" s="76" customFormat="1" ht="13.5" thickBot="1">
      <c r="A96" s="91" t="s">
        <v>267</v>
      </c>
      <c r="B96" s="126">
        <v>784000</v>
      </c>
      <c r="C96" s="93">
        <v>784000</v>
      </c>
      <c r="D96" s="128">
        <f t="shared" si="6"/>
        <v>100</v>
      </c>
      <c r="E96" s="129">
        <f t="shared" si="7"/>
        <v>0</v>
      </c>
    </row>
    <row r="97" spans="1:5" s="76" customFormat="1" ht="13.5" thickBot="1">
      <c r="A97" s="144" t="s">
        <v>239</v>
      </c>
      <c r="B97" s="206">
        <f>SUM(B98)</f>
        <v>13500</v>
      </c>
      <c r="C97" s="206">
        <f>C98</f>
        <v>13500</v>
      </c>
      <c r="D97" s="132">
        <f t="shared" si="6"/>
        <v>100</v>
      </c>
      <c r="E97" s="133">
        <f t="shared" si="7"/>
        <v>0</v>
      </c>
    </row>
    <row r="98" spans="1:5" s="76" customFormat="1" ht="13.5" thickBot="1">
      <c r="A98" s="103" t="s">
        <v>56</v>
      </c>
      <c r="B98" s="146">
        <v>13500</v>
      </c>
      <c r="C98" s="147">
        <v>13500</v>
      </c>
      <c r="D98" s="148">
        <f t="shared" si="6"/>
        <v>100</v>
      </c>
      <c r="E98" s="149">
        <f t="shared" si="7"/>
        <v>0</v>
      </c>
    </row>
    <row r="99" spans="1:5" s="76" customFormat="1" ht="13.5" thickBot="1">
      <c r="A99" s="219" t="s">
        <v>18</v>
      </c>
      <c r="B99" s="205">
        <f>B100</f>
        <v>325512</v>
      </c>
      <c r="C99" s="205">
        <f>SUM(C100)</f>
        <v>325512</v>
      </c>
      <c r="D99" s="132">
        <f t="shared" si="6"/>
        <v>100</v>
      </c>
      <c r="E99" s="133">
        <f t="shared" si="7"/>
        <v>0</v>
      </c>
    </row>
    <row r="100" spans="1:5" s="76" customFormat="1" ht="12.75">
      <c r="A100" s="142" t="s">
        <v>248</v>
      </c>
      <c r="B100" s="207">
        <f>SUM(B117,B110,B101)</f>
        <v>325512</v>
      </c>
      <c r="C100" s="207">
        <f>SUM(C117,C110,C101)</f>
        <v>325512</v>
      </c>
      <c r="D100" s="106">
        <f t="shared" si="6"/>
        <v>100</v>
      </c>
      <c r="E100" s="107">
        <f t="shared" si="7"/>
        <v>0</v>
      </c>
    </row>
    <row r="101" spans="1:5" s="76" customFormat="1" ht="12.75">
      <c r="A101" s="155" t="s">
        <v>273</v>
      </c>
      <c r="B101" s="195">
        <f>SUM(B102,B106)</f>
        <v>0</v>
      </c>
      <c r="C101" s="195">
        <f>SUM(C102:C106)</f>
        <v>0</v>
      </c>
      <c r="D101" s="83" t="str">
        <f t="shared" si="6"/>
        <v>   </v>
      </c>
      <c r="E101" s="84">
        <f t="shared" si="7"/>
        <v>0</v>
      </c>
    </row>
    <row r="102" spans="1:5" s="76" customFormat="1" ht="24.75" customHeight="1">
      <c r="A102" s="47" t="s">
        <v>249</v>
      </c>
      <c r="B102" s="204">
        <f>SUM(B103:B105)</f>
        <v>0</v>
      </c>
      <c r="C102" s="204">
        <f>SUM(C103:C105)</f>
        <v>0</v>
      </c>
      <c r="D102" s="83" t="str">
        <f t="shared" si="6"/>
        <v>   </v>
      </c>
      <c r="E102" s="84">
        <f t="shared" si="7"/>
        <v>0</v>
      </c>
    </row>
    <row r="103" spans="1:5" s="76" customFormat="1" ht="15.75" customHeight="1">
      <c r="A103" s="47" t="s">
        <v>259</v>
      </c>
      <c r="B103" s="31">
        <v>0</v>
      </c>
      <c r="C103" s="86"/>
      <c r="D103" s="83" t="str">
        <f t="shared" si="6"/>
        <v>   </v>
      </c>
      <c r="E103" s="84">
        <f t="shared" si="7"/>
        <v>0</v>
      </c>
    </row>
    <row r="104" spans="1:5" s="76" customFormat="1" ht="13.5" customHeight="1">
      <c r="A104" s="47" t="s">
        <v>260</v>
      </c>
      <c r="B104" s="31"/>
      <c r="C104" s="86"/>
      <c r="D104" s="83" t="str">
        <f t="shared" si="6"/>
        <v>   </v>
      </c>
      <c r="E104" s="84">
        <f t="shared" si="7"/>
        <v>0</v>
      </c>
    </row>
    <row r="105" spans="1:5" s="76" customFormat="1" ht="15" customHeight="1">
      <c r="A105" s="47" t="s">
        <v>261</v>
      </c>
      <c r="B105" s="31">
        <v>0</v>
      </c>
      <c r="C105" s="86"/>
      <c r="D105" s="83" t="str">
        <f t="shared" si="6"/>
        <v>   </v>
      </c>
      <c r="E105" s="84">
        <f t="shared" si="7"/>
        <v>0</v>
      </c>
    </row>
    <row r="106" spans="1:5" s="76" customFormat="1" ht="24.75" customHeight="1">
      <c r="A106" s="47" t="s">
        <v>250</v>
      </c>
      <c r="B106" s="204">
        <f>SUM(B107:B109)</f>
        <v>0</v>
      </c>
      <c r="C106" s="204">
        <f>SUM(C107:C109)</f>
        <v>0</v>
      </c>
      <c r="D106" s="83" t="str">
        <f t="shared" si="6"/>
        <v>   </v>
      </c>
      <c r="E106" s="84">
        <f t="shared" si="7"/>
        <v>0</v>
      </c>
    </row>
    <row r="107" spans="1:5" s="76" customFormat="1" ht="15" customHeight="1">
      <c r="A107" s="47" t="s">
        <v>259</v>
      </c>
      <c r="B107" s="31">
        <v>0</v>
      </c>
      <c r="C107" s="86"/>
      <c r="D107" s="83" t="str">
        <f t="shared" si="6"/>
        <v>   </v>
      </c>
      <c r="E107" s="84">
        <f t="shared" si="7"/>
        <v>0</v>
      </c>
    </row>
    <row r="108" spans="1:5" s="76" customFormat="1" ht="12" customHeight="1">
      <c r="A108" s="47" t="s">
        <v>260</v>
      </c>
      <c r="B108" s="31">
        <v>0</v>
      </c>
      <c r="C108" s="86"/>
      <c r="D108" s="83" t="str">
        <f t="shared" si="6"/>
        <v>   </v>
      </c>
      <c r="E108" s="84">
        <f t="shared" si="7"/>
        <v>0</v>
      </c>
    </row>
    <row r="109" spans="1:5" s="76" customFormat="1" ht="14.25" customHeight="1">
      <c r="A109" s="47" t="s">
        <v>261</v>
      </c>
      <c r="B109" s="31"/>
      <c r="C109" s="86"/>
      <c r="D109" s="83" t="str">
        <f t="shared" si="6"/>
        <v>   </v>
      </c>
      <c r="E109" s="84">
        <f t="shared" si="7"/>
        <v>0</v>
      </c>
    </row>
    <row r="110" spans="1:5" s="76" customFormat="1" ht="14.25" customHeight="1">
      <c r="A110" s="155" t="s">
        <v>274</v>
      </c>
      <c r="B110" s="195">
        <f>SUM(B111,B114)</f>
        <v>0</v>
      </c>
      <c r="C110" s="195">
        <f>SUM(C111:C114)</f>
        <v>0</v>
      </c>
      <c r="D110" s="83" t="str">
        <f t="shared" si="6"/>
        <v>   </v>
      </c>
      <c r="E110" s="84">
        <f t="shared" si="7"/>
        <v>0</v>
      </c>
    </row>
    <row r="111" spans="1:5" s="76" customFormat="1" ht="26.25" customHeight="1">
      <c r="A111" s="116" t="s">
        <v>251</v>
      </c>
      <c r="B111" s="208">
        <f>SUM(B112:B113)</f>
        <v>0</v>
      </c>
      <c r="C111" s="208">
        <f>SUM(C112:C113)</f>
        <v>0</v>
      </c>
      <c r="D111" s="83" t="str">
        <f t="shared" si="6"/>
        <v>   </v>
      </c>
      <c r="E111" s="84">
        <f t="shared" si="7"/>
        <v>0</v>
      </c>
    </row>
    <row r="112" spans="1:5" s="76" customFormat="1" ht="14.25" customHeight="1">
      <c r="A112" s="47" t="s">
        <v>260</v>
      </c>
      <c r="B112" s="114">
        <v>0</v>
      </c>
      <c r="C112" s="119"/>
      <c r="D112" s="83" t="str">
        <f t="shared" si="6"/>
        <v>   </v>
      </c>
      <c r="E112" s="84">
        <f t="shared" si="7"/>
        <v>0</v>
      </c>
    </row>
    <row r="113" spans="1:5" s="76" customFormat="1" ht="14.25" customHeight="1">
      <c r="A113" s="47" t="s">
        <v>261</v>
      </c>
      <c r="B113" s="114">
        <v>0</v>
      </c>
      <c r="C113" s="119"/>
      <c r="D113" s="83" t="str">
        <f t="shared" si="6"/>
        <v>   </v>
      </c>
      <c r="E113" s="84">
        <f t="shared" si="7"/>
        <v>0</v>
      </c>
    </row>
    <row r="114" spans="1:5" s="76" customFormat="1" ht="26.25" customHeight="1">
      <c r="A114" s="116" t="s">
        <v>250</v>
      </c>
      <c r="B114" s="208">
        <f>SUM(B115:B116)</f>
        <v>0</v>
      </c>
      <c r="C114" s="208">
        <f>SUM(C115:C116)</f>
        <v>0</v>
      </c>
      <c r="D114" s="83" t="str">
        <f t="shared" si="6"/>
        <v>   </v>
      </c>
      <c r="E114" s="84">
        <f t="shared" si="7"/>
        <v>0</v>
      </c>
    </row>
    <row r="115" spans="1:5" s="76" customFormat="1" ht="14.25" customHeight="1">
      <c r="A115" s="47" t="s">
        <v>260</v>
      </c>
      <c r="B115" s="114">
        <v>0</v>
      </c>
      <c r="C115" s="119"/>
      <c r="D115" s="83" t="str">
        <f t="shared" si="6"/>
        <v>   </v>
      </c>
      <c r="E115" s="84">
        <f t="shared" si="7"/>
        <v>0</v>
      </c>
    </row>
    <row r="116" spans="1:5" s="76" customFormat="1" ht="12.75" customHeight="1">
      <c r="A116" s="47" t="s">
        <v>261</v>
      </c>
      <c r="B116" s="114">
        <v>0</v>
      </c>
      <c r="C116" s="119"/>
      <c r="D116" s="83" t="str">
        <f t="shared" si="6"/>
        <v>   </v>
      </c>
      <c r="E116" s="84">
        <f t="shared" si="7"/>
        <v>0</v>
      </c>
    </row>
    <row r="117" spans="1:5" s="76" customFormat="1" ht="16.5" customHeight="1">
      <c r="A117" s="155" t="s">
        <v>252</v>
      </c>
      <c r="B117" s="195">
        <f>SUM(B118:B120)</f>
        <v>325512</v>
      </c>
      <c r="C117" s="195">
        <f>SUM(C118:C120)</f>
        <v>325512</v>
      </c>
      <c r="D117" s="83">
        <f t="shared" si="6"/>
        <v>100</v>
      </c>
      <c r="E117" s="84">
        <f t="shared" si="7"/>
        <v>0</v>
      </c>
    </row>
    <row r="118" spans="1:5" s="76" customFormat="1" ht="16.5" customHeight="1">
      <c r="A118" s="47" t="s">
        <v>259</v>
      </c>
      <c r="B118" s="118">
        <v>115560</v>
      </c>
      <c r="C118" s="119">
        <v>115560</v>
      </c>
      <c r="D118" s="83">
        <f t="shared" si="6"/>
        <v>100</v>
      </c>
      <c r="E118" s="84">
        <f t="shared" si="7"/>
        <v>0</v>
      </c>
    </row>
    <row r="119" spans="1:5" s="76" customFormat="1" ht="16.5" customHeight="1">
      <c r="A119" s="47" t="s">
        <v>260</v>
      </c>
      <c r="B119" s="118">
        <v>209952</v>
      </c>
      <c r="C119" s="119">
        <v>209952</v>
      </c>
      <c r="D119" s="83">
        <f t="shared" si="6"/>
        <v>100</v>
      </c>
      <c r="E119" s="84">
        <f t="shared" si="7"/>
        <v>0</v>
      </c>
    </row>
    <row r="120" spans="1:5" s="76" customFormat="1" ht="16.5" customHeight="1">
      <c r="A120" s="47" t="s">
        <v>261</v>
      </c>
      <c r="B120" s="118">
        <v>0</v>
      </c>
      <c r="C120" s="119">
        <v>0</v>
      </c>
      <c r="D120" s="83" t="str">
        <f t="shared" si="6"/>
        <v>   </v>
      </c>
      <c r="E120" s="84">
        <f t="shared" si="7"/>
        <v>0</v>
      </c>
    </row>
    <row r="121" spans="1:5" s="76" customFormat="1" ht="16.5" customHeight="1">
      <c r="A121" s="134" t="s">
        <v>19</v>
      </c>
      <c r="B121" s="135">
        <f>SUM(B63,B70,B72,B74,B77,B91,B92,B97,B99,)</f>
        <v>4309922</v>
      </c>
      <c r="C121" s="135">
        <f>SUM(C63,C70,C72,C74,C77,C91,C92,C97,C99,)</f>
        <v>4254758.26</v>
      </c>
      <c r="D121" s="136">
        <f>IF(B121=0,"   ",C121/B121*100)</f>
        <v>98.72007567654356</v>
      </c>
      <c r="E121" s="137">
        <f>C121-B121</f>
        <v>-55163.74000000022</v>
      </c>
    </row>
    <row r="122" spans="1:5" s="76" customFormat="1" ht="13.5" thickBot="1">
      <c r="A122" s="94" t="s">
        <v>237</v>
      </c>
      <c r="B122" s="210">
        <f>B65+B94</f>
        <v>1081189.04</v>
      </c>
      <c r="C122" s="210">
        <f>C65+C94</f>
        <v>1079639.04</v>
      </c>
      <c r="D122" s="108">
        <f>IF(B122=0,"   ",C122/B122*100)</f>
        <v>99.8566393162846</v>
      </c>
      <c r="E122" s="109">
        <f>C122-B122</f>
        <v>-1550</v>
      </c>
    </row>
    <row r="123" spans="1:5" s="76" customFormat="1" ht="12.75" customHeight="1" hidden="1">
      <c r="A123" s="103" t="s">
        <v>32</v>
      </c>
      <c r="B123" s="104"/>
      <c r="C123" s="105"/>
      <c r="D123" s="106" t="e">
        <f>IF(#REF!=0,"   ",C123/#REF!)</f>
        <v>#REF!</v>
      </c>
      <c r="E123" s="107" t="e">
        <f>C123-#REF!</f>
        <v>#REF!</v>
      </c>
    </row>
    <row r="124" spans="1:5" s="76" customFormat="1" ht="12.75" customHeight="1" hidden="1">
      <c r="A124" s="91" t="s">
        <v>33</v>
      </c>
      <c r="B124" s="92">
        <v>1122919</v>
      </c>
      <c r="C124" s="93">
        <v>815256</v>
      </c>
      <c r="D124" s="83" t="e">
        <f>IF(#REF!=0,"   ",C124/#REF!)</f>
        <v>#REF!</v>
      </c>
      <c r="E124" s="84" t="e">
        <f>C124-#REF!</f>
        <v>#REF!</v>
      </c>
    </row>
    <row r="125" spans="1:5" s="76" customFormat="1" ht="13.5" customHeight="1" hidden="1" thickBot="1">
      <c r="A125" s="94" t="s">
        <v>34</v>
      </c>
      <c r="B125" s="95">
        <v>1700000</v>
      </c>
      <c r="C125" s="96">
        <v>1700000</v>
      </c>
      <c r="D125" s="83" t="e">
        <f>IF(#REF!=0,"   ",C125/#REF!)</f>
        <v>#REF!</v>
      </c>
      <c r="E125" s="84" t="e">
        <f>C125-#REF!</f>
        <v>#REF!</v>
      </c>
    </row>
    <row r="126" spans="1:5" s="76" customFormat="1" ht="23.25" customHeight="1">
      <c r="A126" s="110" t="s">
        <v>270</v>
      </c>
      <c r="B126" s="110"/>
      <c r="C126" s="256"/>
      <c r="D126" s="256"/>
      <c r="E126" s="256"/>
    </row>
    <row r="127" spans="1:5" s="76" customFormat="1" ht="12" customHeight="1">
      <c r="A127" s="110" t="s">
        <v>269</v>
      </c>
      <c r="B127" s="110"/>
      <c r="C127" s="111" t="s">
        <v>271</v>
      </c>
      <c r="D127" s="112"/>
      <c r="E127" s="113"/>
    </row>
    <row r="128" spans="1:5" s="7" customFormat="1" ht="12.75">
      <c r="A128" s="44"/>
      <c r="B128" s="44"/>
      <c r="C128" s="45"/>
      <c r="D128" s="44"/>
      <c r="E128" s="46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</sheetData>
  <mergeCells count="2">
    <mergeCell ref="C126:E126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43">
      <selection activeCell="B52" sqref="B52"/>
    </sheetView>
  </sheetViews>
  <sheetFormatPr defaultColWidth="9.00390625" defaultRowHeight="12.75"/>
  <cols>
    <col min="1" max="1" width="92.8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58" t="s">
        <v>302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9.25" customHeight="1">
      <c r="A4" s="35" t="s">
        <v>1</v>
      </c>
      <c r="B4" s="19" t="s">
        <v>229</v>
      </c>
      <c r="C4" s="32" t="s">
        <v>294</v>
      </c>
      <c r="D4" s="19" t="s">
        <v>225</v>
      </c>
      <c r="E4" s="101" t="s">
        <v>230</v>
      </c>
    </row>
    <row r="5" spans="1:5" ht="12.75">
      <c r="A5" s="13">
        <v>1</v>
      </c>
      <c r="B5" s="97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62000</v>
      </c>
      <c r="C7" s="188">
        <f>SUM(C8)</f>
        <v>64475.56</v>
      </c>
      <c r="D7" s="26">
        <f aca="true" t="shared" si="0" ref="D7:D70">IF(B7=0,"   ",C7/B7*100)</f>
        <v>103.99283870967741</v>
      </c>
      <c r="E7" s="49">
        <f aca="true" t="shared" si="1" ref="E7:E90">C7-B7</f>
        <v>2475.5599999999977</v>
      </c>
    </row>
    <row r="8" spans="1:5" ht="12.75">
      <c r="A8" s="16" t="s">
        <v>57</v>
      </c>
      <c r="B8" s="25">
        <v>62000</v>
      </c>
      <c r="C8" s="27">
        <v>64475.56</v>
      </c>
      <c r="D8" s="26">
        <f t="shared" si="0"/>
        <v>103.99283870967741</v>
      </c>
      <c r="E8" s="49">
        <f t="shared" si="1"/>
        <v>2475.5599999999977</v>
      </c>
    </row>
    <row r="9" spans="1:5" ht="12.75">
      <c r="A9" s="16" t="s">
        <v>7</v>
      </c>
      <c r="B9" s="190">
        <f>SUM(B10:B10)</f>
        <v>14000</v>
      </c>
      <c r="C9" s="190">
        <f>SUM(C10:C10)</f>
        <v>13538.01</v>
      </c>
      <c r="D9" s="26">
        <f t="shared" si="0"/>
        <v>96.70007142857143</v>
      </c>
      <c r="E9" s="49">
        <f t="shared" si="1"/>
        <v>-461.9899999999998</v>
      </c>
    </row>
    <row r="10" spans="1:5" ht="15" customHeight="1">
      <c r="A10" s="16" t="s">
        <v>38</v>
      </c>
      <c r="B10" s="25">
        <v>14000</v>
      </c>
      <c r="C10" s="27">
        <v>13538.01</v>
      </c>
      <c r="D10" s="26">
        <f t="shared" si="0"/>
        <v>96.70007142857143</v>
      </c>
      <c r="E10" s="49">
        <f t="shared" si="1"/>
        <v>-461.9899999999998</v>
      </c>
    </row>
    <row r="11" spans="1:5" ht="12.75">
      <c r="A11" s="16" t="s">
        <v>9</v>
      </c>
      <c r="B11" s="190">
        <f>SUM(B12:B13)</f>
        <v>195000</v>
      </c>
      <c r="C11" s="190">
        <f>SUM(C12:C13)</f>
        <v>194133.04</v>
      </c>
      <c r="D11" s="26">
        <f t="shared" si="0"/>
        <v>99.55540512820514</v>
      </c>
      <c r="E11" s="49">
        <f t="shared" si="1"/>
        <v>-866.9599999999919</v>
      </c>
    </row>
    <row r="12" spans="1:5" ht="12" customHeight="1">
      <c r="A12" s="16" t="s">
        <v>199</v>
      </c>
      <c r="B12" s="25">
        <v>10000</v>
      </c>
      <c r="C12" s="33">
        <v>8229.98</v>
      </c>
      <c r="D12" s="26">
        <f t="shared" si="0"/>
        <v>82.2998</v>
      </c>
      <c r="E12" s="49">
        <f t="shared" si="1"/>
        <v>-1770.0200000000004</v>
      </c>
    </row>
    <row r="13" spans="1:5" ht="12.75">
      <c r="A13" s="16" t="s">
        <v>10</v>
      </c>
      <c r="B13" s="25">
        <v>185000</v>
      </c>
      <c r="C13" s="27">
        <v>185903.06</v>
      </c>
      <c r="D13" s="26">
        <f t="shared" si="0"/>
        <v>100.48814054054054</v>
      </c>
      <c r="E13" s="49">
        <f t="shared" si="1"/>
        <v>903.0599999999977</v>
      </c>
    </row>
    <row r="14" spans="1:5" ht="25.5">
      <c r="A14" s="16" t="s">
        <v>143</v>
      </c>
      <c r="B14" s="25">
        <v>0</v>
      </c>
      <c r="C14" s="25">
        <v>3256.38</v>
      </c>
      <c r="D14" s="26" t="str">
        <f t="shared" si="0"/>
        <v>   </v>
      </c>
      <c r="E14" s="49">
        <f t="shared" si="1"/>
        <v>3256.38</v>
      </c>
    </row>
    <row r="15" spans="1:5" ht="25.5" customHeight="1">
      <c r="A15" s="16" t="s">
        <v>40</v>
      </c>
      <c r="B15" s="190">
        <f>SUM(B16,B17)</f>
        <v>292000</v>
      </c>
      <c r="C15" s="190">
        <f>SUM(C16,C17)</f>
        <v>290280.61</v>
      </c>
      <c r="D15" s="26">
        <f t="shared" si="0"/>
        <v>99.41116780821918</v>
      </c>
      <c r="E15" s="49">
        <f t="shared" si="1"/>
        <v>-1719.390000000014</v>
      </c>
    </row>
    <row r="16" spans="1:5" ht="12.75">
      <c r="A16" s="16" t="s">
        <v>41</v>
      </c>
      <c r="B16" s="25">
        <v>292000</v>
      </c>
      <c r="C16" s="33">
        <v>290280.61</v>
      </c>
      <c r="D16" s="26">
        <f t="shared" si="0"/>
        <v>99.41116780821918</v>
      </c>
      <c r="E16" s="49">
        <f t="shared" si="1"/>
        <v>-1719.390000000014</v>
      </c>
    </row>
    <row r="17" spans="1:5" ht="26.2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20.25" customHeight="1">
      <c r="A18" s="42" t="s">
        <v>147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5" customHeight="1">
      <c r="A19" s="16" t="s">
        <v>105</v>
      </c>
      <c r="B19" s="190">
        <f>SUM(B20)</f>
        <v>0</v>
      </c>
      <c r="C19" s="190">
        <v>0</v>
      </c>
      <c r="D19" s="26" t="str">
        <f t="shared" si="0"/>
        <v>   </v>
      </c>
      <c r="E19" s="49">
        <f t="shared" si="1"/>
        <v>0</v>
      </c>
    </row>
    <row r="20" spans="1:5" ht="27" customHeight="1">
      <c r="A20" s="16" t="s">
        <v>106</v>
      </c>
      <c r="B20" s="24">
        <v>0</v>
      </c>
      <c r="C20" s="33">
        <v>0</v>
      </c>
      <c r="D20" s="26"/>
      <c r="E20" s="49">
        <f t="shared" si="1"/>
        <v>0</v>
      </c>
    </row>
    <row r="21" spans="1:5" ht="12.75">
      <c r="A21" s="16" t="s">
        <v>44</v>
      </c>
      <c r="B21" s="190">
        <f>SUM(B22)</f>
        <v>0</v>
      </c>
      <c r="C21" s="190">
        <f>C22</f>
        <v>7378.64</v>
      </c>
      <c r="D21" s="26" t="str">
        <f t="shared" si="0"/>
        <v>   </v>
      </c>
      <c r="E21" s="49">
        <f t="shared" si="1"/>
        <v>7378.64</v>
      </c>
    </row>
    <row r="22" spans="1:5" ht="14.25" customHeight="1">
      <c r="A22" s="16" t="s">
        <v>68</v>
      </c>
      <c r="B22" s="25">
        <v>0</v>
      </c>
      <c r="C22" s="27">
        <v>7378.64</v>
      </c>
      <c r="D22" s="26" t="str">
        <f t="shared" si="0"/>
        <v>   </v>
      </c>
      <c r="E22" s="49">
        <f t="shared" si="1"/>
        <v>7378.64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1" t="s">
        <v>11</v>
      </c>
      <c r="B24" s="213">
        <f>B7+B9+B11+B15+B18+B19+B21+B23</f>
        <v>563000</v>
      </c>
      <c r="C24" s="162">
        <f>SUM(C7,C9,C11,C14,C15,C18,C19,C21,C23,)</f>
        <v>573062.24</v>
      </c>
      <c r="D24" s="163">
        <f t="shared" si="0"/>
        <v>101.78725399644759</v>
      </c>
      <c r="E24" s="164">
        <f t="shared" si="1"/>
        <v>10062.23999999999</v>
      </c>
    </row>
    <row r="25" spans="1:5" ht="17.25" customHeight="1">
      <c r="A25" s="17" t="s">
        <v>46</v>
      </c>
      <c r="B25" s="24">
        <v>1016500</v>
      </c>
      <c r="C25" s="24">
        <v>1016500</v>
      </c>
      <c r="D25" s="26">
        <f t="shared" si="0"/>
        <v>100</v>
      </c>
      <c r="E25" s="49">
        <f t="shared" si="1"/>
        <v>0</v>
      </c>
    </row>
    <row r="26" spans="1:5" ht="17.25" customHeight="1">
      <c r="A26" s="16" t="s">
        <v>65</v>
      </c>
      <c r="B26" s="25">
        <v>0</v>
      </c>
      <c r="C26" s="27">
        <v>0</v>
      </c>
      <c r="D26" s="26" t="str">
        <f t="shared" si="0"/>
        <v>   </v>
      </c>
      <c r="E26" s="49">
        <f t="shared" si="1"/>
        <v>0</v>
      </c>
    </row>
    <row r="27" spans="1:5" ht="32.25" customHeight="1">
      <c r="A27" s="197" t="s">
        <v>69</v>
      </c>
      <c r="B27" s="198">
        <v>46600</v>
      </c>
      <c r="C27" s="202">
        <v>46600</v>
      </c>
      <c r="D27" s="199">
        <f t="shared" si="0"/>
        <v>100</v>
      </c>
      <c r="E27" s="200">
        <f t="shared" si="1"/>
        <v>0</v>
      </c>
    </row>
    <row r="28" spans="1:5" ht="26.25" customHeight="1">
      <c r="A28" s="16" t="s">
        <v>70</v>
      </c>
      <c r="B28" s="25">
        <v>100</v>
      </c>
      <c r="C28" s="27">
        <v>100</v>
      </c>
      <c r="D28" s="26">
        <f t="shared" si="0"/>
        <v>100</v>
      </c>
      <c r="E28" s="49">
        <f t="shared" si="1"/>
        <v>0</v>
      </c>
    </row>
    <row r="29" spans="1:5" ht="52.5" customHeight="1">
      <c r="A29" s="16" t="s">
        <v>109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25.5" customHeight="1">
      <c r="A30" s="16" t="s">
        <v>137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18" customHeight="1">
      <c r="A31" s="16" t="s">
        <v>80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7.75" customHeight="1">
      <c r="A32" s="197" t="s">
        <v>165</v>
      </c>
      <c r="B32" s="198">
        <v>7500</v>
      </c>
      <c r="C32" s="198">
        <v>7500</v>
      </c>
      <c r="D32" s="199">
        <f t="shared" si="0"/>
        <v>100</v>
      </c>
      <c r="E32" s="200">
        <f t="shared" si="1"/>
        <v>0</v>
      </c>
    </row>
    <row r="33" spans="1:5" ht="18" customHeight="1">
      <c r="A33" s="16" t="s">
        <v>110</v>
      </c>
      <c r="B33" s="191">
        <f>B34</f>
        <v>92100</v>
      </c>
      <c r="C33" s="191">
        <f>C34</f>
        <v>80000</v>
      </c>
      <c r="D33" s="26">
        <f t="shared" si="0"/>
        <v>86.86210640608036</v>
      </c>
      <c r="E33" s="49">
        <f t="shared" si="1"/>
        <v>-12100</v>
      </c>
    </row>
    <row r="34" spans="1:5" s="7" customFormat="1" ht="14.25" customHeight="1">
      <c r="A34" s="16" t="s">
        <v>194</v>
      </c>
      <c r="B34" s="64">
        <v>92100</v>
      </c>
      <c r="C34" s="27">
        <v>80000</v>
      </c>
      <c r="D34" s="26">
        <f t="shared" si="0"/>
        <v>86.86210640608036</v>
      </c>
      <c r="E34" s="43">
        <f t="shared" si="1"/>
        <v>-12100</v>
      </c>
    </row>
    <row r="35" spans="1:5" ht="39" customHeight="1">
      <c r="A35" s="16" t="s">
        <v>166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18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25.5" customHeight="1">
      <c r="A37" s="161" t="s">
        <v>14</v>
      </c>
      <c r="B37" s="165">
        <f>SUM(B24,B25,B26:B33,B35,B36)</f>
        <v>1725800</v>
      </c>
      <c r="C37" s="165">
        <f>SUM(C24,C25,C26:C33,C35,C36)</f>
        <v>1723762.24</v>
      </c>
      <c r="D37" s="163">
        <f t="shared" si="0"/>
        <v>99.88192374550933</v>
      </c>
      <c r="E37" s="164">
        <f t="shared" si="1"/>
        <v>-2037.7600000000093</v>
      </c>
    </row>
    <row r="38" spans="1:5" ht="14.25" customHeight="1">
      <c r="A38" s="30" t="s">
        <v>66</v>
      </c>
      <c r="B38" s="24"/>
      <c r="C38" s="25"/>
      <c r="D38" s="26" t="str">
        <f t="shared" si="0"/>
        <v>   </v>
      </c>
      <c r="E38" s="49"/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/>
    </row>
    <row r="40" spans="1:5" ht="12.75">
      <c r="A40" s="16" t="s">
        <v>48</v>
      </c>
      <c r="B40" s="25">
        <v>690894.65</v>
      </c>
      <c r="C40" s="25">
        <v>685186.59</v>
      </c>
      <c r="D40" s="26">
        <f t="shared" si="0"/>
        <v>99.17381615272312</v>
      </c>
      <c r="E40" s="49">
        <f t="shared" si="1"/>
        <v>-5708.060000000056</v>
      </c>
    </row>
    <row r="41" spans="1:5" ht="16.5" customHeight="1">
      <c r="A41" s="16" t="s">
        <v>49</v>
      </c>
      <c r="B41" s="25">
        <v>690894.65</v>
      </c>
      <c r="C41" s="25">
        <v>685186.59</v>
      </c>
      <c r="D41" s="26">
        <f t="shared" si="0"/>
        <v>99.17381615272312</v>
      </c>
      <c r="E41" s="49">
        <f t="shared" si="1"/>
        <v>-5708.060000000056</v>
      </c>
    </row>
    <row r="42" spans="1:5" ht="12.75">
      <c r="A42" s="116" t="s">
        <v>235</v>
      </c>
      <c r="B42" s="25">
        <v>443286.47</v>
      </c>
      <c r="C42" s="28">
        <v>443286.47</v>
      </c>
      <c r="D42" s="26">
        <f t="shared" si="0"/>
        <v>100</v>
      </c>
      <c r="E42" s="49">
        <f t="shared" si="1"/>
        <v>0</v>
      </c>
    </row>
    <row r="43" spans="1:5" ht="12.75">
      <c r="A43" s="16" t="s">
        <v>195</v>
      </c>
      <c r="B43" s="25">
        <v>100</v>
      </c>
      <c r="C43" s="28">
        <v>100</v>
      </c>
      <c r="D43" s="26">
        <f t="shared" si="0"/>
        <v>100</v>
      </c>
      <c r="E43" s="49">
        <f t="shared" si="1"/>
        <v>0</v>
      </c>
    </row>
    <row r="44" spans="1:5" ht="12.75">
      <c r="A44" s="16" t="s">
        <v>164</v>
      </c>
      <c r="B44" s="25">
        <v>0</v>
      </c>
      <c r="C44" s="27">
        <v>0</v>
      </c>
      <c r="D44" s="26" t="str">
        <f t="shared" si="0"/>
        <v>   </v>
      </c>
      <c r="E44" s="49">
        <f t="shared" si="1"/>
        <v>0</v>
      </c>
    </row>
    <row r="45" spans="1:5" ht="12.75">
      <c r="A45" s="16" t="s">
        <v>67</v>
      </c>
      <c r="B45" s="191">
        <f>SUM(B46)</f>
        <v>46600</v>
      </c>
      <c r="C45" s="191">
        <f>SUM(C46)</f>
        <v>46600</v>
      </c>
      <c r="D45" s="26">
        <f t="shared" si="0"/>
        <v>100</v>
      </c>
      <c r="E45" s="49">
        <f t="shared" si="1"/>
        <v>0</v>
      </c>
    </row>
    <row r="46" spans="1:5" ht="27.75" customHeight="1">
      <c r="A46" s="16" t="s">
        <v>190</v>
      </c>
      <c r="B46" s="25">
        <v>46600</v>
      </c>
      <c r="C46" s="27">
        <v>46600</v>
      </c>
      <c r="D46" s="26">
        <f t="shared" si="0"/>
        <v>100</v>
      </c>
      <c r="E46" s="49">
        <f t="shared" si="1"/>
        <v>0</v>
      </c>
    </row>
    <row r="47" spans="1:5" ht="18" customHeight="1">
      <c r="A47" s="16" t="s">
        <v>50</v>
      </c>
      <c r="B47" s="190">
        <f>SUM(B48)</f>
        <v>0</v>
      </c>
      <c r="C47" s="191">
        <f>SUM(C48)</f>
        <v>0</v>
      </c>
      <c r="D47" s="26" t="str">
        <f t="shared" si="0"/>
        <v>   </v>
      </c>
      <c r="E47" s="49">
        <f t="shared" si="1"/>
        <v>0</v>
      </c>
    </row>
    <row r="48" spans="1:5" ht="25.5" customHeight="1">
      <c r="A48" s="47" t="s">
        <v>145</v>
      </c>
      <c r="B48" s="25">
        <v>0</v>
      </c>
      <c r="C48" s="27">
        <v>0</v>
      </c>
      <c r="D48" s="26" t="str">
        <f t="shared" si="0"/>
        <v>   </v>
      </c>
      <c r="E48" s="49">
        <f t="shared" si="1"/>
        <v>0</v>
      </c>
    </row>
    <row r="49" spans="1:5" ht="12.75">
      <c r="A49" s="16" t="s">
        <v>51</v>
      </c>
      <c r="B49" s="190">
        <f>SUM(B50:B50)</f>
        <v>0</v>
      </c>
      <c r="C49" s="190">
        <f>SUM(C50:C50)</f>
        <v>0</v>
      </c>
      <c r="D49" s="26" t="str">
        <f t="shared" si="0"/>
        <v>   </v>
      </c>
      <c r="E49" s="49">
        <f t="shared" si="1"/>
        <v>0</v>
      </c>
    </row>
    <row r="50" spans="1:5" ht="17.25" customHeight="1">
      <c r="A50" s="16" t="s">
        <v>61</v>
      </c>
      <c r="B50" s="190">
        <f>SUM(B51)</f>
        <v>0</v>
      </c>
      <c r="C50" s="190">
        <f>SUM(C51)</f>
        <v>0</v>
      </c>
      <c r="D50" s="26" t="str">
        <f t="shared" si="0"/>
        <v>   </v>
      </c>
      <c r="E50" s="49">
        <f t="shared" si="1"/>
        <v>0</v>
      </c>
    </row>
    <row r="51" spans="1:5" ht="12.75">
      <c r="A51" s="16" t="s">
        <v>74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5.75" customHeight="1">
      <c r="A52" s="16" t="s">
        <v>16</v>
      </c>
      <c r="B52" s="190">
        <f>SUM(B53,)</f>
        <v>271853.4</v>
      </c>
      <c r="C52" s="190">
        <f>SUM(C53,)</f>
        <v>259753.4</v>
      </c>
      <c r="D52" s="26">
        <f t="shared" si="0"/>
        <v>95.54907166877442</v>
      </c>
      <c r="E52" s="49">
        <f t="shared" si="1"/>
        <v>-12100.00000000003</v>
      </c>
    </row>
    <row r="53" spans="1:5" ht="12.75">
      <c r="A53" s="16" t="s">
        <v>83</v>
      </c>
      <c r="B53" s="25">
        <v>271853.4</v>
      </c>
      <c r="C53" s="25">
        <v>259753.4</v>
      </c>
      <c r="D53" s="26">
        <f t="shared" si="0"/>
        <v>95.54907166877442</v>
      </c>
      <c r="E53" s="49">
        <f t="shared" si="1"/>
        <v>-12100.00000000003</v>
      </c>
    </row>
    <row r="54" spans="1:5" ht="12.75">
      <c r="A54" s="16" t="s">
        <v>85</v>
      </c>
      <c r="B54" s="25">
        <v>133900</v>
      </c>
      <c r="C54" s="27">
        <v>133900</v>
      </c>
      <c r="D54" s="26">
        <f t="shared" si="0"/>
        <v>100</v>
      </c>
      <c r="E54" s="49">
        <f t="shared" si="1"/>
        <v>0</v>
      </c>
    </row>
    <row r="55" spans="1:5" ht="12.75">
      <c r="A55" s="16" t="s">
        <v>127</v>
      </c>
      <c r="B55" s="25">
        <v>92100</v>
      </c>
      <c r="C55" s="27">
        <v>80000</v>
      </c>
      <c r="D55" s="26">
        <f t="shared" si="0"/>
        <v>86.86210640608036</v>
      </c>
      <c r="E55" s="49">
        <f t="shared" si="1"/>
        <v>-12100</v>
      </c>
    </row>
    <row r="56" spans="1:5" ht="12.75">
      <c r="A56" s="16" t="s">
        <v>133</v>
      </c>
      <c r="B56" s="25">
        <v>40000</v>
      </c>
      <c r="C56" s="27">
        <v>40000</v>
      </c>
      <c r="D56" s="26">
        <f t="shared" si="0"/>
        <v>100</v>
      </c>
      <c r="E56" s="49">
        <f t="shared" si="1"/>
        <v>0</v>
      </c>
    </row>
    <row r="57" spans="1:5" ht="12.75">
      <c r="A57" s="16" t="s">
        <v>84</v>
      </c>
      <c r="B57" s="25">
        <v>5853.4</v>
      </c>
      <c r="C57" s="27">
        <v>5853.4</v>
      </c>
      <c r="D57" s="26">
        <f t="shared" si="0"/>
        <v>100</v>
      </c>
      <c r="E57" s="49">
        <f t="shared" si="1"/>
        <v>0</v>
      </c>
    </row>
    <row r="58" spans="1:5" ht="12.75">
      <c r="A58" s="47" t="s">
        <v>156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4.25" customHeight="1">
      <c r="A59" s="18" t="s">
        <v>24</v>
      </c>
      <c r="B59" s="31">
        <v>2000</v>
      </c>
      <c r="C59" s="31">
        <v>2000</v>
      </c>
      <c r="D59" s="26">
        <f t="shared" si="0"/>
        <v>100</v>
      </c>
      <c r="E59" s="49">
        <f t="shared" si="1"/>
        <v>0</v>
      </c>
    </row>
    <row r="60" spans="1:5" ht="13.5" customHeight="1">
      <c r="A60" s="16" t="s">
        <v>54</v>
      </c>
      <c r="B60" s="188">
        <f>SUM(B61,)</f>
        <v>706451.95</v>
      </c>
      <c r="C60" s="188">
        <f>SUM(C61,)</f>
        <v>706451.95</v>
      </c>
      <c r="D60" s="26">
        <f t="shared" si="0"/>
        <v>100</v>
      </c>
      <c r="E60" s="49">
        <f t="shared" si="1"/>
        <v>0</v>
      </c>
    </row>
    <row r="61" spans="1:5" ht="12.75">
      <c r="A61" s="16" t="s">
        <v>55</v>
      </c>
      <c r="B61" s="25">
        <v>706451.95</v>
      </c>
      <c r="C61" s="27">
        <v>706451.95</v>
      </c>
      <c r="D61" s="26">
        <f t="shared" si="0"/>
        <v>100</v>
      </c>
      <c r="E61" s="49">
        <f t="shared" si="1"/>
        <v>0</v>
      </c>
    </row>
    <row r="62" spans="1:5" ht="12.75">
      <c r="A62" s="116" t="s">
        <v>235</v>
      </c>
      <c r="B62" s="25">
        <v>371926.82</v>
      </c>
      <c r="C62" s="27">
        <v>371926.82</v>
      </c>
      <c r="D62" s="26">
        <f t="shared" si="0"/>
        <v>100</v>
      </c>
      <c r="E62" s="49">
        <f t="shared" si="1"/>
        <v>0</v>
      </c>
    </row>
    <row r="63" spans="1:5" ht="12.75" customHeight="1">
      <c r="A63" s="16" t="s">
        <v>191</v>
      </c>
      <c r="B63" s="25">
        <v>7500</v>
      </c>
      <c r="C63" s="27">
        <v>7500</v>
      </c>
      <c r="D63" s="26">
        <f t="shared" si="0"/>
        <v>100</v>
      </c>
      <c r="E63" s="49">
        <f t="shared" si="1"/>
        <v>0</v>
      </c>
    </row>
    <row r="64" spans="1:5" ht="12.75" customHeight="1">
      <c r="A64" s="16" t="s">
        <v>211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197" t="s">
        <v>239</v>
      </c>
      <c r="B65" s="214">
        <f>SUM(B66,)</f>
        <v>20000</v>
      </c>
      <c r="C65" s="214">
        <f>SUM(C66,)</f>
        <v>20000</v>
      </c>
      <c r="D65" s="199">
        <f t="shared" si="0"/>
        <v>100</v>
      </c>
      <c r="E65" s="200">
        <f t="shared" si="1"/>
        <v>0</v>
      </c>
    </row>
    <row r="66" spans="1:5" ht="12.75">
      <c r="A66" s="197" t="s">
        <v>56</v>
      </c>
      <c r="B66" s="198">
        <v>20000</v>
      </c>
      <c r="C66" s="215">
        <v>20000</v>
      </c>
      <c r="D66" s="199">
        <f t="shared" si="0"/>
        <v>100</v>
      </c>
      <c r="E66" s="200">
        <f t="shared" si="1"/>
        <v>0</v>
      </c>
    </row>
    <row r="67" spans="1:5" ht="12.75">
      <c r="A67" s="116" t="s">
        <v>18</v>
      </c>
      <c r="B67" s="208">
        <f>B68</f>
        <v>20000</v>
      </c>
      <c r="C67" s="208">
        <f>C68</f>
        <v>20000</v>
      </c>
      <c r="D67" s="216">
        <f t="shared" si="0"/>
        <v>100</v>
      </c>
      <c r="E67" s="217">
        <f t="shared" si="1"/>
        <v>0</v>
      </c>
    </row>
    <row r="68" spans="1:5" ht="12.75">
      <c r="A68" s="16" t="s">
        <v>248</v>
      </c>
      <c r="B68" s="190">
        <f>SUM(B69,B78,B85)</f>
        <v>20000</v>
      </c>
      <c r="C68" s="190">
        <f>SUM(C69,C78,C85)</f>
        <v>20000</v>
      </c>
      <c r="D68" s="26">
        <f t="shared" si="0"/>
        <v>100</v>
      </c>
      <c r="E68" s="49">
        <f t="shared" si="1"/>
        <v>0</v>
      </c>
    </row>
    <row r="69" spans="1:5" ht="12.75">
      <c r="A69" s="117" t="s">
        <v>273</v>
      </c>
      <c r="B69" s="195">
        <f>SUM(B70,B74)</f>
        <v>20000</v>
      </c>
      <c r="C69" s="195">
        <f>SUM(C70,C74)</f>
        <v>20000</v>
      </c>
      <c r="D69" s="26">
        <f t="shared" si="0"/>
        <v>100</v>
      </c>
      <c r="E69" s="49">
        <f t="shared" si="1"/>
        <v>0</v>
      </c>
    </row>
    <row r="70" spans="1:5" ht="12.75">
      <c r="A70" s="16" t="s">
        <v>251</v>
      </c>
      <c r="B70" s="190">
        <f>SUM(B71:B73)</f>
        <v>20000</v>
      </c>
      <c r="C70" s="190">
        <f>SUM(C71:C73)</f>
        <v>20000</v>
      </c>
      <c r="D70" s="26">
        <f t="shared" si="0"/>
        <v>100</v>
      </c>
      <c r="E70" s="49">
        <f t="shared" si="1"/>
        <v>0</v>
      </c>
    </row>
    <row r="71" spans="1:5" ht="12.75">
      <c r="A71" s="47" t="s">
        <v>259</v>
      </c>
      <c r="B71" s="25">
        <v>0</v>
      </c>
      <c r="C71" s="25"/>
      <c r="D71" s="26" t="str">
        <f aca="true" t="shared" si="2" ref="D71:D89">IF(B71=0,"   ",C71/B71*100)</f>
        <v>   </v>
      </c>
      <c r="E71" s="49">
        <f t="shared" si="1"/>
        <v>0</v>
      </c>
    </row>
    <row r="72" spans="1:5" ht="12.75">
      <c r="A72" s="47" t="s">
        <v>260</v>
      </c>
      <c r="B72" s="25">
        <v>0</v>
      </c>
      <c r="C72" s="25"/>
      <c r="D72" s="26" t="str">
        <f t="shared" si="2"/>
        <v>   </v>
      </c>
      <c r="E72" s="49">
        <f t="shared" si="1"/>
        <v>0</v>
      </c>
    </row>
    <row r="73" spans="1:5" ht="12.75">
      <c r="A73" s="47" t="s">
        <v>261</v>
      </c>
      <c r="B73" s="25">
        <v>20000</v>
      </c>
      <c r="C73" s="25">
        <v>20000</v>
      </c>
      <c r="D73" s="26">
        <f t="shared" si="2"/>
        <v>100</v>
      </c>
      <c r="E73" s="49">
        <f t="shared" si="1"/>
        <v>0</v>
      </c>
    </row>
    <row r="74" spans="1:5" ht="25.5">
      <c r="A74" s="16" t="s">
        <v>250</v>
      </c>
      <c r="B74" s="190">
        <f>SUM(B75:B77)</f>
        <v>0</v>
      </c>
      <c r="C74" s="190">
        <f>SUM(C75:C77)</f>
        <v>0</v>
      </c>
      <c r="D74" s="26" t="str">
        <f t="shared" si="2"/>
        <v>   </v>
      </c>
      <c r="E74" s="49">
        <f t="shared" si="1"/>
        <v>0</v>
      </c>
    </row>
    <row r="75" spans="1:5" ht="12.75">
      <c r="A75" s="47" t="s">
        <v>259</v>
      </c>
      <c r="B75" s="25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260</v>
      </c>
      <c r="B76" s="25">
        <v>0</v>
      </c>
      <c r="C76" s="25"/>
      <c r="D76" s="26" t="str">
        <f t="shared" si="2"/>
        <v>   </v>
      </c>
      <c r="E76" s="49">
        <f t="shared" si="1"/>
        <v>0</v>
      </c>
    </row>
    <row r="77" spans="1:5" ht="12.75">
      <c r="A77" s="47" t="s">
        <v>261</v>
      </c>
      <c r="B77" s="25">
        <v>0</v>
      </c>
      <c r="C77" s="25"/>
      <c r="D77" s="26" t="str">
        <f t="shared" si="2"/>
        <v>   </v>
      </c>
      <c r="E77" s="49">
        <f t="shared" si="1"/>
        <v>0</v>
      </c>
    </row>
    <row r="78" spans="1:5" ht="12.75">
      <c r="A78" s="117" t="s">
        <v>247</v>
      </c>
      <c r="B78" s="195">
        <f>SUM(B79,B82)</f>
        <v>0</v>
      </c>
      <c r="C78" s="195">
        <f>SUM(C79,C82)</f>
        <v>0</v>
      </c>
      <c r="D78" s="26" t="str">
        <f t="shared" si="2"/>
        <v>   </v>
      </c>
      <c r="E78" s="49">
        <f t="shared" si="1"/>
        <v>0</v>
      </c>
    </row>
    <row r="79" spans="1:5" ht="12.75">
      <c r="A79" s="16" t="s">
        <v>251</v>
      </c>
      <c r="B79" s="190">
        <f>SUM(B80:B81)</f>
        <v>0</v>
      </c>
      <c r="C79" s="190">
        <f>SUM(C80:C81)</f>
        <v>0</v>
      </c>
      <c r="D79" s="26" t="str">
        <f t="shared" si="2"/>
        <v>   </v>
      </c>
      <c r="E79" s="49">
        <f t="shared" si="1"/>
        <v>0</v>
      </c>
    </row>
    <row r="80" spans="1:5" ht="12.75">
      <c r="A80" s="47" t="s">
        <v>260</v>
      </c>
      <c r="B80" s="25">
        <v>0</v>
      </c>
      <c r="C80" s="25"/>
      <c r="D80" s="26" t="str">
        <f t="shared" si="2"/>
        <v>   </v>
      </c>
      <c r="E80" s="49">
        <f t="shared" si="1"/>
        <v>0</v>
      </c>
    </row>
    <row r="81" spans="1:5" ht="12.75">
      <c r="A81" s="47" t="s">
        <v>261</v>
      </c>
      <c r="B81" s="25">
        <v>0</v>
      </c>
      <c r="C81" s="25"/>
      <c r="D81" s="26" t="str">
        <f t="shared" si="2"/>
        <v>   </v>
      </c>
      <c r="E81" s="49">
        <f t="shared" si="1"/>
        <v>0</v>
      </c>
    </row>
    <row r="82" spans="1:5" ht="25.5">
      <c r="A82" s="16" t="s">
        <v>250</v>
      </c>
      <c r="B82" s="190">
        <f>SUM(B83:B84)</f>
        <v>0</v>
      </c>
      <c r="C82" s="190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2.75">
      <c r="A83" s="47" t="s">
        <v>260</v>
      </c>
      <c r="B83" s="25">
        <v>0</v>
      </c>
      <c r="C83" s="25"/>
      <c r="D83" s="26" t="str">
        <f t="shared" si="2"/>
        <v>   </v>
      </c>
      <c r="E83" s="49">
        <f t="shared" si="1"/>
        <v>0</v>
      </c>
    </row>
    <row r="84" spans="1:5" ht="12.75">
      <c r="A84" s="47" t="s">
        <v>261</v>
      </c>
      <c r="B84" s="25">
        <v>0</v>
      </c>
      <c r="C84" s="25"/>
      <c r="D84" s="26" t="str">
        <f t="shared" si="2"/>
        <v>   </v>
      </c>
      <c r="E84" s="49">
        <f t="shared" si="1"/>
        <v>0</v>
      </c>
    </row>
    <row r="85" spans="1:5" ht="12.75">
      <c r="A85" s="117" t="s">
        <v>258</v>
      </c>
      <c r="B85" s="195">
        <f>SUM(B86:B88)</f>
        <v>0</v>
      </c>
      <c r="C85" s="195">
        <f>SUM(C86:C88)</f>
        <v>0</v>
      </c>
      <c r="D85" s="26" t="str">
        <f t="shared" si="2"/>
        <v>   </v>
      </c>
      <c r="E85" s="49">
        <f t="shared" si="1"/>
        <v>0</v>
      </c>
    </row>
    <row r="86" spans="1:5" ht="12.75">
      <c r="A86" s="47" t="s">
        <v>259</v>
      </c>
      <c r="B86" s="118">
        <v>0</v>
      </c>
      <c r="C86" s="118"/>
      <c r="D86" s="26" t="str">
        <f t="shared" si="2"/>
        <v>   </v>
      </c>
      <c r="E86" s="49">
        <f t="shared" si="1"/>
        <v>0</v>
      </c>
    </row>
    <row r="87" spans="1:5" ht="12.75">
      <c r="A87" s="47" t="s">
        <v>260</v>
      </c>
      <c r="B87" s="118">
        <v>0</v>
      </c>
      <c r="C87" s="118"/>
      <c r="D87" s="26" t="str">
        <f t="shared" si="2"/>
        <v>   </v>
      </c>
      <c r="E87" s="49">
        <f t="shared" si="1"/>
        <v>0</v>
      </c>
    </row>
    <row r="88" spans="1:5" ht="12.75">
      <c r="A88" s="47" t="s">
        <v>261</v>
      </c>
      <c r="B88" s="118">
        <v>0</v>
      </c>
      <c r="C88" s="118"/>
      <c r="D88" s="26" t="str">
        <f t="shared" si="2"/>
        <v>   </v>
      </c>
      <c r="E88" s="49">
        <f t="shared" si="1"/>
        <v>0</v>
      </c>
    </row>
    <row r="89" spans="1:5" ht="21.75" customHeight="1">
      <c r="A89" s="161" t="s">
        <v>19</v>
      </c>
      <c r="B89" s="165">
        <f>SUM(B40,B45,B47,B49,B52,B59,B60,B65,B67,)</f>
        <v>1757800</v>
      </c>
      <c r="C89" s="165">
        <f>SUM(C40,C45,C47,C49,C52,C59,C60,C65,C67,)</f>
        <v>1739991.94</v>
      </c>
      <c r="D89" s="163">
        <f t="shared" si="2"/>
        <v>98.98691204915234</v>
      </c>
      <c r="E89" s="164">
        <f t="shared" si="1"/>
        <v>-17808.060000000056</v>
      </c>
    </row>
    <row r="90" spans="1:5" ht="15.75" customHeight="1" thickBot="1">
      <c r="A90" s="98" t="s">
        <v>237</v>
      </c>
      <c r="B90" s="209">
        <f>B42+B62</f>
        <v>815213.29</v>
      </c>
      <c r="C90" s="209">
        <f>C42+C62</f>
        <v>815213.29</v>
      </c>
      <c r="D90" s="99">
        <f>IF(B90=0,"   ",C90/B90*100)</f>
        <v>100</v>
      </c>
      <c r="E90" s="100">
        <f t="shared" si="1"/>
        <v>0</v>
      </c>
    </row>
    <row r="91" spans="1:5" s="76" customFormat="1" ht="23.25" customHeight="1">
      <c r="A91" s="110" t="s">
        <v>270</v>
      </c>
      <c r="B91" s="110"/>
      <c r="C91" s="256"/>
      <c r="D91" s="256"/>
      <c r="E91" s="256"/>
    </row>
    <row r="92" spans="1:5" s="76" customFormat="1" ht="12" customHeight="1">
      <c r="A92" s="110" t="s">
        <v>269</v>
      </c>
      <c r="B92" s="110"/>
      <c r="C92" s="111" t="s">
        <v>271</v>
      </c>
      <c r="D92" s="112"/>
      <c r="E92" s="113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="75" zoomScaleNormal="75" workbookViewId="0" topLeftCell="A1">
      <selection activeCell="A18" sqref="A18"/>
    </sheetView>
  </sheetViews>
  <sheetFormatPr defaultColWidth="9.00390625" defaultRowHeight="12.75"/>
  <cols>
    <col min="1" max="1" width="75.375" style="0" customWidth="1"/>
    <col min="2" max="2" width="21.625" style="0" customWidth="1"/>
    <col min="3" max="3" width="22.875" style="0" customWidth="1"/>
    <col min="4" max="4" width="22.00390625" style="0" customWidth="1"/>
    <col min="5" max="5" width="22.75390625" style="0" customWidth="1"/>
  </cols>
  <sheetData>
    <row r="1" spans="1:5" ht="18.75">
      <c r="A1" s="259" t="s">
        <v>308</v>
      </c>
      <c r="B1" s="259"/>
      <c r="C1" s="259"/>
      <c r="D1" s="259"/>
      <c r="E1" s="259"/>
    </row>
    <row r="2" spans="1:5" ht="13.5" thickBot="1">
      <c r="A2" s="4"/>
      <c r="B2" s="4"/>
      <c r="C2" s="53"/>
      <c r="D2" s="4"/>
      <c r="E2" s="4" t="s">
        <v>0</v>
      </c>
    </row>
    <row r="3" spans="1:5" ht="63" customHeight="1">
      <c r="A3" s="228" t="s">
        <v>1</v>
      </c>
      <c r="B3" s="229" t="s">
        <v>215</v>
      </c>
      <c r="C3" s="230" t="s">
        <v>309</v>
      </c>
      <c r="D3" s="229" t="s">
        <v>225</v>
      </c>
      <c r="E3" s="231" t="s">
        <v>226</v>
      </c>
    </row>
    <row r="4" spans="1:5" ht="12.75">
      <c r="A4" s="13">
        <v>1</v>
      </c>
      <c r="B4" s="97">
        <v>2</v>
      </c>
      <c r="C4" s="54">
        <v>3</v>
      </c>
      <c r="D4" s="29">
        <v>4</v>
      </c>
      <c r="E4" s="55">
        <v>5</v>
      </c>
    </row>
    <row r="5" spans="1:5" ht="15.75" customHeight="1">
      <c r="A5" s="22" t="s">
        <v>2</v>
      </c>
      <c r="B5" s="11"/>
      <c r="C5" s="56"/>
      <c r="D5" s="25"/>
      <c r="E5" s="57"/>
    </row>
    <row r="6" spans="1:5" ht="15">
      <c r="A6" s="232" t="s">
        <v>58</v>
      </c>
      <c r="B6" s="233">
        <f>SUM(B7)</f>
        <v>6810400</v>
      </c>
      <c r="C6" s="233">
        <f>SUM(C7)</f>
        <v>7259705.65</v>
      </c>
      <c r="D6" s="233">
        <f aca="true" t="shared" si="0" ref="D6:D23">IF(B6=0,"   ",C6/B6*100)</f>
        <v>106.59734597086809</v>
      </c>
      <c r="E6" s="234">
        <f aca="true" t="shared" si="1" ref="E6:E31">C6-B6</f>
        <v>449305.6500000004</v>
      </c>
    </row>
    <row r="7" spans="1:5" ht="15">
      <c r="A7" s="235" t="s">
        <v>57</v>
      </c>
      <c r="B7" s="236">
        <v>6810400</v>
      </c>
      <c r="C7" s="237">
        <v>7259705.65</v>
      </c>
      <c r="D7" s="233">
        <f t="shared" si="0"/>
        <v>106.59734597086809</v>
      </c>
      <c r="E7" s="238">
        <f t="shared" si="1"/>
        <v>449305.6500000004</v>
      </c>
    </row>
    <row r="8" spans="1:5" ht="15">
      <c r="A8" s="232" t="s">
        <v>7</v>
      </c>
      <c r="B8" s="236">
        <f>B9</f>
        <v>173700</v>
      </c>
      <c r="C8" s="236">
        <f>SUM(C9:C9)</f>
        <v>166858.94</v>
      </c>
      <c r="D8" s="233">
        <f t="shared" si="0"/>
        <v>96.06156591824985</v>
      </c>
      <c r="E8" s="238">
        <f t="shared" si="1"/>
        <v>-6841.059999999998</v>
      </c>
    </row>
    <row r="9" spans="1:5" ht="15">
      <c r="A9" s="235" t="s">
        <v>38</v>
      </c>
      <c r="B9" s="236">
        <v>173700</v>
      </c>
      <c r="C9" s="237">
        <v>166858.94</v>
      </c>
      <c r="D9" s="233">
        <f t="shared" si="0"/>
        <v>96.06156591824985</v>
      </c>
      <c r="E9" s="234">
        <f t="shared" si="1"/>
        <v>-6841.059999999998</v>
      </c>
    </row>
    <row r="10" spans="1:5" ht="15">
      <c r="A10" s="232" t="s">
        <v>9</v>
      </c>
      <c r="B10" s="236">
        <f>SUM(B11:B12)</f>
        <v>3995407.26</v>
      </c>
      <c r="C10" s="237">
        <f>SUM(C11:C12)</f>
        <v>3954162.1399999997</v>
      </c>
      <c r="D10" s="233">
        <f t="shared" si="0"/>
        <v>98.96768671336899</v>
      </c>
      <c r="E10" s="238">
        <f t="shared" si="1"/>
        <v>-41245.12000000011</v>
      </c>
    </row>
    <row r="11" spans="1:5" ht="15">
      <c r="A11" s="235" t="s">
        <v>39</v>
      </c>
      <c r="B11" s="236">
        <v>369000</v>
      </c>
      <c r="C11" s="236">
        <v>308871.13</v>
      </c>
      <c r="D11" s="233">
        <f t="shared" si="0"/>
        <v>83.7049132791328</v>
      </c>
      <c r="E11" s="238">
        <f t="shared" si="1"/>
        <v>-60128.869999999995</v>
      </c>
    </row>
    <row r="12" spans="1:5" ht="15">
      <c r="A12" s="235" t="s">
        <v>10</v>
      </c>
      <c r="B12" s="236">
        <v>3626407.26</v>
      </c>
      <c r="C12" s="236">
        <v>3645291.01</v>
      </c>
      <c r="D12" s="233">
        <f t="shared" si="0"/>
        <v>100.52072888250285</v>
      </c>
      <c r="E12" s="234">
        <f t="shared" si="1"/>
        <v>18883.75</v>
      </c>
    </row>
    <row r="13" spans="1:5" ht="30.75" customHeight="1">
      <c r="A13" s="232" t="s">
        <v>154</v>
      </c>
      <c r="B13" s="236">
        <v>0</v>
      </c>
      <c r="C13" s="236">
        <v>9847.9</v>
      </c>
      <c r="D13" s="233" t="str">
        <f t="shared" si="0"/>
        <v>   </v>
      </c>
      <c r="E13" s="238">
        <f t="shared" si="1"/>
        <v>9847.9</v>
      </c>
    </row>
    <row r="14" spans="1:5" ht="29.25" customHeight="1">
      <c r="A14" s="232" t="s">
        <v>40</v>
      </c>
      <c r="B14" s="236">
        <f>SUM(B15:B16)</f>
        <v>1889400</v>
      </c>
      <c r="C14" s="236">
        <f>SUM(C15:C16)</f>
        <v>1979082.73</v>
      </c>
      <c r="D14" s="233">
        <f t="shared" si="0"/>
        <v>104.74662485445114</v>
      </c>
      <c r="E14" s="238">
        <f t="shared" si="1"/>
        <v>89682.72999999998</v>
      </c>
    </row>
    <row r="15" spans="1:5" ht="15">
      <c r="A15" s="235" t="s">
        <v>41</v>
      </c>
      <c r="B15" s="236">
        <v>1419900</v>
      </c>
      <c r="C15" s="236">
        <v>1503067.66</v>
      </c>
      <c r="D15" s="233">
        <f t="shared" si="0"/>
        <v>105.85728994999648</v>
      </c>
      <c r="E15" s="234">
        <f t="shared" si="1"/>
        <v>83167.65999999992</v>
      </c>
    </row>
    <row r="16" spans="1:5" ht="27" customHeight="1">
      <c r="A16" s="235" t="s">
        <v>42</v>
      </c>
      <c r="B16" s="236">
        <v>469500</v>
      </c>
      <c r="C16" s="236">
        <v>476015.07</v>
      </c>
      <c r="D16" s="233">
        <f t="shared" si="0"/>
        <v>101.38766134185305</v>
      </c>
      <c r="E16" s="238">
        <f t="shared" si="1"/>
        <v>6515.070000000007</v>
      </c>
    </row>
    <row r="17" spans="1:5" ht="28.5" customHeight="1">
      <c r="A17" s="232" t="s">
        <v>113</v>
      </c>
      <c r="B17" s="236">
        <f>SUM(B18)</f>
        <v>4000</v>
      </c>
      <c r="C17" s="236">
        <f>SUM(C18)</f>
        <v>15003.67</v>
      </c>
      <c r="D17" s="233">
        <f t="shared" si="0"/>
        <v>375.09175</v>
      </c>
      <c r="E17" s="238">
        <f t="shared" si="1"/>
        <v>11003.67</v>
      </c>
    </row>
    <row r="18" spans="1:5" ht="27.75" customHeight="1">
      <c r="A18" s="235" t="s">
        <v>116</v>
      </c>
      <c r="B18" s="236">
        <v>4000</v>
      </c>
      <c r="C18" s="236">
        <v>15003.67</v>
      </c>
      <c r="D18" s="233">
        <f t="shared" si="0"/>
        <v>375.09175</v>
      </c>
      <c r="E18" s="234">
        <f t="shared" si="1"/>
        <v>11003.67</v>
      </c>
    </row>
    <row r="19" spans="1:5" ht="30.75" customHeight="1">
      <c r="A19" s="235" t="s">
        <v>102</v>
      </c>
      <c r="B19" s="236">
        <f>SUM(B20:B21)</f>
        <v>116000</v>
      </c>
      <c r="C19" s="237">
        <f>SUM(C20:C21)</f>
        <v>165520.14</v>
      </c>
      <c r="D19" s="233">
        <f t="shared" si="0"/>
        <v>142.68977586206896</v>
      </c>
      <c r="E19" s="238">
        <f t="shared" si="1"/>
        <v>49520.140000000014</v>
      </c>
    </row>
    <row r="20" spans="1:5" ht="15" customHeight="1">
      <c r="A20" s="235" t="s">
        <v>310</v>
      </c>
      <c r="B20" s="236">
        <v>0</v>
      </c>
      <c r="C20" s="236">
        <v>3500</v>
      </c>
      <c r="D20" s="233" t="str">
        <f t="shared" si="0"/>
        <v>   </v>
      </c>
      <c r="E20" s="238">
        <f t="shared" si="1"/>
        <v>3500</v>
      </c>
    </row>
    <row r="21" spans="1:5" ht="30" customHeight="1">
      <c r="A21" s="235" t="s">
        <v>311</v>
      </c>
      <c r="B21" s="236">
        <v>116000</v>
      </c>
      <c r="C21" s="236">
        <v>162020.14</v>
      </c>
      <c r="D21" s="233">
        <f t="shared" si="0"/>
        <v>139.67253448275864</v>
      </c>
      <c r="E21" s="234">
        <f t="shared" si="1"/>
        <v>46020.140000000014</v>
      </c>
    </row>
    <row r="22" spans="1:5" ht="15.75" customHeight="1">
      <c r="A22" s="232" t="s">
        <v>43</v>
      </c>
      <c r="B22" s="236">
        <v>100000</v>
      </c>
      <c r="C22" s="236">
        <v>24145.96</v>
      </c>
      <c r="D22" s="233">
        <f t="shared" si="0"/>
        <v>24.14596</v>
      </c>
      <c r="E22" s="238">
        <f t="shared" si="1"/>
        <v>-75854.04000000001</v>
      </c>
    </row>
    <row r="23" spans="1:5" ht="15">
      <c r="A23" s="232" t="s">
        <v>44</v>
      </c>
      <c r="B23" s="236">
        <f>SUM(B26:B26)</f>
        <v>168900</v>
      </c>
      <c r="C23" s="236">
        <f>SUM(C24:C26)</f>
        <v>243665.89</v>
      </c>
      <c r="D23" s="233">
        <f t="shared" si="0"/>
        <v>144.26636471284783</v>
      </c>
      <c r="E23" s="238">
        <f t="shared" si="1"/>
        <v>74765.89000000001</v>
      </c>
    </row>
    <row r="24" spans="1:5" ht="15">
      <c r="A24" s="235" t="s">
        <v>59</v>
      </c>
      <c r="B24" s="236">
        <v>0</v>
      </c>
      <c r="C24" s="236">
        <v>-7114.74</v>
      </c>
      <c r="D24" s="233"/>
      <c r="E24" s="234">
        <f t="shared" si="1"/>
        <v>-7114.74</v>
      </c>
    </row>
    <row r="25" spans="1:5" ht="16.5" customHeight="1">
      <c r="A25" s="235" t="s">
        <v>180</v>
      </c>
      <c r="B25" s="236">
        <v>76000</v>
      </c>
      <c r="C25" s="236">
        <v>81777</v>
      </c>
      <c r="D25" s="233"/>
      <c r="E25" s="238">
        <f t="shared" si="1"/>
        <v>5777</v>
      </c>
    </row>
    <row r="26" spans="1:5" ht="15.75" customHeight="1">
      <c r="A26" s="235" t="s">
        <v>68</v>
      </c>
      <c r="B26" s="236">
        <v>168900</v>
      </c>
      <c r="C26" s="236">
        <v>169003.63</v>
      </c>
      <c r="D26" s="233">
        <f aca="true" t="shared" si="2" ref="D26:D31">IF(B26=0,"   ",C26/B26*100)</f>
        <v>100.06135583185316</v>
      </c>
      <c r="E26" s="238">
        <f t="shared" si="1"/>
        <v>103.63000000000466</v>
      </c>
    </row>
    <row r="27" spans="1:5" ht="16.5" customHeight="1">
      <c r="A27" s="232" t="s">
        <v>117</v>
      </c>
      <c r="B27" s="236">
        <v>0</v>
      </c>
      <c r="C27" s="236">
        <v>0</v>
      </c>
      <c r="D27" s="236" t="str">
        <f t="shared" si="2"/>
        <v>   </v>
      </c>
      <c r="E27" s="238">
        <f t="shared" si="1"/>
        <v>0</v>
      </c>
    </row>
    <row r="28" spans="1:5" ht="14.25">
      <c r="A28" s="239" t="s">
        <v>11</v>
      </c>
      <c r="B28" s="240">
        <f>SUM(B6,B8,B10,B13,B14,B17,B19,B23,B27,B22)</f>
        <v>13257807.26</v>
      </c>
      <c r="C28" s="240">
        <f>SUM(C6,C8,C10,C13,C14,C17,C19,C23,C27,C22)</f>
        <v>13817993.020000003</v>
      </c>
      <c r="D28" s="240">
        <f t="shared" si="2"/>
        <v>104.22532737891079</v>
      </c>
      <c r="E28" s="241">
        <f t="shared" si="1"/>
        <v>560185.7600000035</v>
      </c>
    </row>
    <row r="29" spans="1:5" ht="29.25" customHeight="1">
      <c r="A29" s="232" t="s">
        <v>46</v>
      </c>
      <c r="B29" s="233">
        <v>18720400</v>
      </c>
      <c r="C29" s="233">
        <v>18720400</v>
      </c>
      <c r="D29" s="233">
        <f t="shared" si="2"/>
        <v>100</v>
      </c>
      <c r="E29" s="238">
        <f t="shared" si="1"/>
        <v>0</v>
      </c>
    </row>
    <row r="30" spans="1:5" ht="28.5" customHeight="1">
      <c r="A30" s="232" t="s">
        <v>232</v>
      </c>
      <c r="B30" s="236">
        <v>1600000</v>
      </c>
      <c r="C30" s="237">
        <v>1600000</v>
      </c>
      <c r="D30" s="233">
        <f t="shared" si="2"/>
        <v>100</v>
      </c>
      <c r="E30" s="238">
        <f t="shared" si="1"/>
        <v>0</v>
      </c>
    </row>
    <row r="31" spans="1:5" ht="17.25" customHeight="1">
      <c r="A31" s="242" t="s">
        <v>204</v>
      </c>
      <c r="B31" s="236">
        <f>B33+B36+B37+B35+B34</f>
        <v>13889016</v>
      </c>
      <c r="C31" s="236">
        <f>C33+C36+C37+C35+C34</f>
        <v>10430119</v>
      </c>
      <c r="D31" s="233">
        <f t="shared" si="2"/>
        <v>75.09616951985656</v>
      </c>
      <c r="E31" s="238">
        <f t="shared" si="1"/>
        <v>-3458897</v>
      </c>
    </row>
    <row r="32" spans="1:5" ht="15">
      <c r="A32" s="235" t="s">
        <v>205</v>
      </c>
      <c r="B32" s="236"/>
      <c r="C32" s="237"/>
      <c r="D32" s="233"/>
      <c r="E32" s="238"/>
    </row>
    <row r="33" spans="1:5" ht="27.75" customHeight="1">
      <c r="A33" s="235" t="s">
        <v>104</v>
      </c>
      <c r="B33" s="236">
        <v>3941256</v>
      </c>
      <c r="C33" s="237">
        <v>3941256</v>
      </c>
      <c r="D33" s="233">
        <f>IF(B33=0,"   ",C33/B33*100)</f>
        <v>100</v>
      </c>
      <c r="E33" s="238">
        <f>C33-B33</f>
        <v>0</v>
      </c>
    </row>
    <row r="34" spans="1:5" ht="60" customHeight="1">
      <c r="A34" s="235" t="s">
        <v>312</v>
      </c>
      <c r="B34" s="236">
        <v>3218000</v>
      </c>
      <c r="C34" s="237">
        <v>0</v>
      </c>
      <c r="D34" s="233">
        <f>IF(B34=0,"   ",C34/B34*100)</f>
        <v>0</v>
      </c>
      <c r="E34" s="238">
        <f>C34-B34</f>
        <v>-3218000</v>
      </c>
    </row>
    <row r="35" spans="1:5" ht="27.75" customHeight="1">
      <c r="A35" s="235" t="s">
        <v>289</v>
      </c>
      <c r="B35" s="236">
        <v>2169960</v>
      </c>
      <c r="C35" s="237">
        <v>2169960</v>
      </c>
      <c r="D35" s="233">
        <f>IF(B35=0,"   ",C35/B35*100)</f>
        <v>100</v>
      </c>
      <c r="E35" s="238">
        <f>C35-B35</f>
        <v>0</v>
      </c>
    </row>
    <row r="36" spans="1:5" ht="42.75" customHeight="1">
      <c r="A36" s="235" t="s">
        <v>111</v>
      </c>
      <c r="B36" s="236">
        <v>1595700</v>
      </c>
      <c r="C36" s="236">
        <v>1595700</v>
      </c>
      <c r="D36" s="233">
        <f>IF(B36=0,"   ",C36/B36*100)</f>
        <v>100</v>
      </c>
      <c r="E36" s="238">
        <f>C36-B36</f>
        <v>0</v>
      </c>
    </row>
    <row r="37" spans="1:5" ht="16.5" customHeight="1">
      <c r="A37" s="232" t="s">
        <v>184</v>
      </c>
      <c r="B37" s="236">
        <f>B39+B40+B41</f>
        <v>2964100</v>
      </c>
      <c r="C37" s="236">
        <f>C39+C40+C41</f>
        <v>2723203</v>
      </c>
      <c r="D37" s="233">
        <f>IF(B37=0,"   ",C37/B37*100)</f>
        <v>91.8728450457137</v>
      </c>
      <c r="E37" s="238">
        <f>C37-B37</f>
        <v>-240897</v>
      </c>
    </row>
    <row r="38" spans="1:5" ht="15">
      <c r="A38" s="235" t="s">
        <v>206</v>
      </c>
      <c r="B38" s="236"/>
      <c r="C38" s="236"/>
      <c r="D38" s="233"/>
      <c r="E38" s="238"/>
    </row>
    <row r="39" spans="1:5" s="76" customFormat="1" ht="29.25" customHeight="1">
      <c r="A39" s="235" t="s">
        <v>313</v>
      </c>
      <c r="B39" s="236">
        <v>2047100</v>
      </c>
      <c r="C39" s="236">
        <v>1806203</v>
      </c>
      <c r="D39" s="233">
        <f>IF(B39=0,"   ",C39/B39*100)</f>
        <v>88.23227981046358</v>
      </c>
      <c r="E39" s="238">
        <f>C39-B39</f>
        <v>-240897</v>
      </c>
    </row>
    <row r="40" spans="1:5" s="76" customFormat="1" ht="30.75" customHeight="1">
      <c r="A40" s="235" t="s">
        <v>314</v>
      </c>
      <c r="B40" s="236">
        <v>784000</v>
      </c>
      <c r="C40" s="236">
        <v>784000</v>
      </c>
      <c r="D40" s="233">
        <f>IF(B40=0,"   ",C40/B40*100)</f>
        <v>100</v>
      </c>
      <c r="E40" s="238">
        <f>C40-B40</f>
        <v>0</v>
      </c>
    </row>
    <row r="41" spans="1:5" s="76" customFormat="1" ht="14.25" customHeight="1">
      <c r="A41" s="235" t="s">
        <v>315</v>
      </c>
      <c r="B41" s="236">
        <v>133000</v>
      </c>
      <c r="C41" s="236">
        <v>133000</v>
      </c>
      <c r="D41" s="233">
        <f>IF(B41=0,"   ",C41/B41*100)</f>
        <v>100</v>
      </c>
      <c r="E41" s="238">
        <f>C41-B41</f>
        <v>0</v>
      </c>
    </row>
    <row r="42" spans="1:5" s="76" customFormat="1" ht="15">
      <c r="A42" s="242" t="s">
        <v>26</v>
      </c>
      <c r="B42" s="236">
        <f>B44+B45+B46</f>
        <v>7476100</v>
      </c>
      <c r="C42" s="236">
        <f>C44+C45+C46</f>
        <v>7476100</v>
      </c>
      <c r="D42" s="233">
        <f>IF(B42=0,"   ",C42/B42*100)</f>
        <v>100</v>
      </c>
      <c r="E42" s="238">
        <f>C42-B42</f>
        <v>0</v>
      </c>
    </row>
    <row r="43" spans="1:5" ht="15">
      <c r="A43" s="235" t="s">
        <v>205</v>
      </c>
      <c r="B43" s="236"/>
      <c r="C43" s="237"/>
      <c r="D43" s="233"/>
      <c r="E43" s="238"/>
    </row>
    <row r="44" spans="1:5" ht="43.5" customHeight="1">
      <c r="A44" s="232" t="s">
        <v>69</v>
      </c>
      <c r="B44" s="236">
        <v>792000</v>
      </c>
      <c r="C44" s="236">
        <v>792000</v>
      </c>
      <c r="D44" s="233">
        <f>IF(B44=0,"   ",C44/B44*100)</f>
        <v>100</v>
      </c>
      <c r="E44" s="238">
        <f>C44-B44</f>
        <v>0</v>
      </c>
    </row>
    <row r="45" spans="1:5" ht="44.25" customHeight="1">
      <c r="A45" s="232" t="s">
        <v>70</v>
      </c>
      <c r="B45" s="236">
        <v>1800</v>
      </c>
      <c r="C45" s="236">
        <v>1800</v>
      </c>
      <c r="D45" s="233">
        <f>IF(B45=0,"   ",C45/B45*100)</f>
        <v>100</v>
      </c>
      <c r="E45" s="238">
        <f>C45-B45</f>
        <v>0</v>
      </c>
    </row>
    <row r="46" spans="1:5" ht="75" customHeight="1">
      <c r="A46" s="232" t="s">
        <v>207</v>
      </c>
      <c r="B46" s="236">
        <v>6682300</v>
      </c>
      <c r="C46" s="236">
        <v>6682300</v>
      </c>
      <c r="D46" s="233">
        <f>IF(B46=0,"   ",C46/B46*100)</f>
        <v>100</v>
      </c>
      <c r="E46" s="238">
        <f>C46-B46</f>
        <v>0</v>
      </c>
    </row>
    <row r="47" spans="1:5" ht="17.25" customHeight="1">
      <c r="A47" s="242" t="s">
        <v>208</v>
      </c>
      <c r="B47" s="236">
        <f>B49+B50</f>
        <v>1260000</v>
      </c>
      <c r="C47" s="236">
        <f>C49+C50</f>
        <v>1260000</v>
      </c>
      <c r="D47" s="233">
        <f>IF(B47=0,"   ",C47/B47*100)</f>
        <v>100</v>
      </c>
      <c r="E47" s="238">
        <f>C47-B47</f>
        <v>0</v>
      </c>
    </row>
    <row r="48" spans="1:5" ht="15">
      <c r="A48" s="243" t="s">
        <v>205</v>
      </c>
      <c r="B48" s="236"/>
      <c r="C48" s="236"/>
      <c r="D48" s="233"/>
      <c r="E48" s="238"/>
    </row>
    <row r="49" spans="1:5" ht="57.75" customHeight="1">
      <c r="A49" s="232" t="s">
        <v>144</v>
      </c>
      <c r="B49" s="236">
        <v>1200000</v>
      </c>
      <c r="C49" s="236">
        <v>1200000</v>
      </c>
      <c r="D49" s="233">
        <f>IF(B49=0,"   ",C49/B49*100)</f>
        <v>100</v>
      </c>
      <c r="E49" s="238">
        <f>C49-B49</f>
        <v>0</v>
      </c>
    </row>
    <row r="50" spans="1:5" ht="43.5" customHeight="1">
      <c r="A50" s="232" t="s">
        <v>165</v>
      </c>
      <c r="B50" s="236">
        <v>60000</v>
      </c>
      <c r="C50" s="236">
        <v>60000</v>
      </c>
      <c r="D50" s="233">
        <f>IF(B50=0,"   ",C50/B50*100)</f>
        <v>100</v>
      </c>
      <c r="E50" s="238">
        <f>C50-B50</f>
        <v>0</v>
      </c>
    </row>
    <row r="51" spans="1:5" ht="31.5" customHeight="1">
      <c r="A51" s="232" t="s">
        <v>316</v>
      </c>
      <c r="B51" s="236">
        <v>-156561.7</v>
      </c>
      <c r="C51" s="236">
        <v>-156561.7</v>
      </c>
      <c r="D51" s="233">
        <f>IF(B51=0,"   ",C51/B51*100)</f>
        <v>100</v>
      </c>
      <c r="E51" s="238">
        <f>C51-B51</f>
        <v>0</v>
      </c>
    </row>
    <row r="52" spans="1:5" ht="17.25" customHeight="1">
      <c r="A52" s="244" t="s">
        <v>178</v>
      </c>
      <c r="B52" s="240">
        <f>B29+B31+B42+B47+B51+B30</f>
        <v>42788954.3</v>
      </c>
      <c r="C52" s="240">
        <f>C29+C31+C42+C47+C51+C30</f>
        <v>39330057.3</v>
      </c>
      <c r="D52" s="240">
        <f>IF(B52=0,"   ",C52/B52*100)</f>
        <v>91.91637875572015</v>
      </c>
      <c r="E52" s="241">
        <f>C52-B52</f>
        <v>-3458897</v>
      </c>
    </row>
    <row r="53" spans="1:5" ht="18.75" customHeight="1">
      <c r="A53" s="244" t="s">
        <v>14</v>
      </c>
      <c r="B53" s="245">
        <f>B28+B52</f>
        <v>56046761.559999995</v>
      </c>
      <c r="C53" s="245">
        <f>C28+C52</f>
        <v>53148050.32</v>
      </c>
      <c r="D53" s="245">
        <f>D28+D52</f>
        <v>196.14170613463094</v>
      </c>
      <c r="E53" s="246">
        <f>C53-B53</f>
        <v>-2898711.2399999946</v>
      </c>
    </row>
    <row r="54" spans="1:5" ht="18" customHeight="1">
      <c r="A54" s="244" t="s">
        <v>66</v>
      </c>
      <c r="B54" s="247"/>
      <c r="C54" s="247"/>
      <c r="D54" s="248" t="str">
        <f aca="true" t="shared" si="3" ref="D54:D74">IF(B54=0,"   ",C54/B54*100)</f>
        <v>   </v>
      </c>
      <c r="E54" s="238"/>
    </row>
    <row r="55" spans="1:5" ht="15">
      <c r="A55" s="249" t="s">
        <v>15</v>
      </c>
      <c r="B55" s="250"/>
      <c r="C55" s="251"/>
      <c r="D55" s="248" t="str">
        <f t="shared" si="3"/>
        <v>   </v>
      </c>
      <c r="E55" s="238"/>
    </row>
    <row r="56" spans="1:5" ht="16.5" customHeight="1">
      <c r="A56" s="232" t="s">
        <v>48</v>
      </c>
      <c r="B56" s="233">
        <f>SUM(B57,B62,B61,B60)</f>
        <v>8413074.5</v>
      </c>
      <c r="C56" s="233">
        <f>SUM(C57,C62,C61,C60)</f>
        <v>8272317.22</v>
      </c>
      <c r="D56" s="233">
        <f t="shared" si="3"/>
        <v>98.32692222088369</v>
      </c>
      <c r="E56" s="238">
        <f aca="true" t="shared" si="4" ref="E56:E87">C56-B56</f>
        <v>-140757.28000000026</v>
      </c>
    </row>
    <row r="57" spans="1:5" ht="17.25" customHeight="1">
      <c r="A57" s="235" t="s">
        <v>49</v>
      </c>
      <c r="B57" s="233">
        <v>8278638.26</v>
      </c>
      <c r="C57" s="233">
        <v>8174413.56</v>
      </c>
      <c r="D57" s="233">
        <f t="shared" si="3"/>
        <v>98.7410405343644</v>
      </c>
      <c r="E57" s="238">
        <f t="shared" si="4"/>
        <v>-104224.70000000019</v>
      </c>
    </row>
    <row r="58" spans="1:5" ht="15">
      <c r="A58" s="235" t="s">
        <v>234</v>
      </c>
      <c r="B58" s="233">
        <v>5326392.96</v>
      </c>
      <c r="C58" s="233">
        <v>5283605.09</v>
      </c>
      <c r="D58" s="233">
        <f t="shared" si="3"/>
        <v>99.19668206380327</v>
      </c>
      <c r="E58" s="238">
        <f t="shared" si="4"/>
        <v>-42787.87000000011</v>
      </c>
    </row>
    <row r="59" spans="1:5" ht="40.5" customHeight="1">
      <c r="A59" s="235" t="s">
        <v>317</v>
      </c>
      <c r="B59" s="233">
        <v>1800</v>
      </c>
      <c r="C59" s="233">
        <v>1800</v>
      </c>
      <c r="D59" s="233">
        <f t="shared" si="3"/>
        <v>100</v>
      </c>
      <c r="E59" s="238">
        <f t="shared" si="4"/>
        <v>0</v>
      </c>
    </row>
    <row r="60" spans="1:5" ht="15.75" customHeight="1">
      <c r="A60" s="235" t="s">
        <v>318</v>
      </c>
      <c r="B60" s="233">
        <v>5000</v>
      </c>
      <c r="C60" s="233">
        <v>5000</v>
      </c>
      <c r="D60" s="233">
        <f t="shared" si="3"/>
        <v>100</v>
      </c>
      <c r="E60" s="238">
        <f t="shared" si="4"/>
        <v>0</v>
      </c>
    </row>
    <row r="61" spans="1:5" ht="15">
      <c r="A61" s="235" t="s">
        <v>158</v>
      </c>
      <c r="B61" s="233">
        <v>0</v>
      </c>
      <c r="C61" s="233">
        <v>0</v>
      </c>
      <c r="D61" s="233" t="str">
        <f t="shared" si="3"/>
        <v>   </v>
      </c>
      <c r="E61" s="238">
        <f t="shared" si="4"/>
        <v>0</v>
      </c>
    </row>
    <row r="62" spans="1:5" ht="15">
      <c r="A62" s="235" t="s">
        <v>71</v>
      </c>
      <c r="B62" s="233">
        <f>B63</f>
        <v>129436.24</v>
      </c>
      <c r="C62" s="233">
        <f>C63</f>
        <v>92903.66</v>
      </c>
      <c r="D62" s="233">
        <f t="shared" si="3"/>
        <v>71.77561709147298</v>
      </c>
      <c r="E62" s="238">
        <f t="shared" si="4"/>
        <v>-36532.58</v>
      </c>
    </row>
    <row r="63" spans="1:5" ht="29.25" customHeight="1">
      <c r="A63" s="235" t="s">
        <v>152</v>
      </c>
      <c r="B63" s="233">
        <v>129436.24</v>
      </c>
      <c r="C63" s="233">
        <v>92903.66</v>
      </c>
      <c r="D63" s="233">
        <f t="shared" si="3"/>
        <v>71.77561709147298</v>
      </c>
      <c r="E63" s="238">
        <f t="shared" si="4"/>
        <v>-36532.58</v>
      </c>
    </row>
    <row r="64" spans="1:5" ht="15">
      <c r="A64" s="232" t="s">
        <v>67</v>
      </c>
      <c r="B64" s="233">
        <f>SUM(B65)</f>
        <v>792000</v>
      </c>
      <c r="C64" s="233">
        <f>SUM(C65)</f>
        <v>792000</v>
      </c>
      <c r="D64" s="233">
        <f t="shared" si="3"/>
        <v>100</v>
      </c>
      <c r="E64" s="238">
        <f t="shared" si="4"/>
        <v>0</v>
      </c>
    </row>
    <row r="65" spans="1:5" ht="25.5" customHeight="1">
      <c r="A65" s="235" t="s">
        <v>190</v>
      </c>
      <c r="B65" s="233">
        <v>792000</v>
      </c>
      <c r="C65" s="233">
        <v>792000</v>
      </c>
      <c r="D65" s="233">
        <f t="shared" si="3"/>
        <v>100</v>
      </c>
      <c r="E65" s="238">
        <f t="shared" si="4"/>
        <v>0</v>
      </c>
    </row>
    <row r="66" spans="1:5" ht="30" customHeight="1">
      <c r="A66" s="232" t="s">
        <v>50</v>
      </c>
      <c r="B66" s="233">
        <f>B67+B69+B70</f>
        <v>204078.99</v>
      </c>
      <c r="C66" s="233">
        <f>C67+C69+C70</f>
        <v>202324</v>
      </c>
      <c r="D66" s="233">
        <f t="shared" si="3"/>
        <v>99.14004376442671</v>
      </c>
      <c r="E66" s="238">
        <f t="shared" si="4"/>
        <v>-1754.9899999999907</v>
      </c>
    </row>
    <row r="67" spans="1:5" ht="17.25" customHeight="1">
      <c r="A67" s="235" t="s">
        <v>319</v>
      </c>
      <c r="B67" s="233">
        <v>187962.9</v>
      </c>
      <c r="C67" s="233">
        <v>186707.91</v>
      </c>
      <c r="D67" s="233">
        <f t="shared" si="3"/>
        <v>99.33232036747678</v>
      </c>
      <c r="E67" s="238">
        <f t="shared" si="4"/>
        <v>-1254.9899999999907</v>
      </c>
    </row>
    <row r="68" spans="1:5" ht="15">
      <c r="A68" s="235" t="s">
        <v>320</v>
      </c>
      <c r="B68" s="233">
        <v>127685.9</v>
      </c>
      <c r="C68" s="233">
        <v>127685.9</v>
      </c>
      <c r="D68" s="233">
        <f t="shared" si="3"/>
        <v>100</v>
      </c>
      <c r="E68" s="238">
        <f t="shared" si="4"/>
        <v>0</v>
      </c>
    </row>
    <row r="69" spans="1:5" ht="13.5" customHeight="1">
      <c r="A69" s="235" t="s">
        <v>321</v>
      </c>
      <c r="B69" s="233">
        <v>16116.09</v>
      </c>
      <c r="C69" s="233">
        <v>15616.09</v>
      </c>
      <c r="D69" s="233">
        <f t="shared" si="3"/>
        <v>96.89751050037572</v>
      </c>
      <c r="E69" s="238">
        <f t="shared" si="4"/>
        <v>-500</v>
      </c>
    </row>
    <row r="70" spans="1:5" ht="13.5" customHeight="1">
      <c r="A70" s="235" t="s">
        <v>322</v>
      </c>
      <c r="B70" s="233">
        <v>0</v>
      </c>
      <c r="C70" s="233">
        <v>0</v>
      </c>
      <c r="D70" s="233" t="str">
        <f t="shared" si="3"/>
        <v>   </v>
      </c>
      <c r="E70" s="238">
        <f t="shared" si="4"/>
        <v>0</v>
      </c>
    </row>
    <row r="71" spans="1:5" ht="15">
      <c r="A71" s="232" t="s">
        <v>51</v>
      </c>
      <c r="B71" s="233">
        <f>SUM(B72)</f>
        <v>3218000</v>
      </c>
      <c r="C71" s="233">
        <f>SUM(C72)</f>
        <v>0</v>
      </c>
      <c r="D71" s="233">
        <f t="shared" si="3"/>
        <v>0</v>
      </c>
      <c r="E71" s="238">
        <f t="shared" si="4"/>
        <v>-3218000</v>
      </c>
    </row>
    <row r="72" spans="1:5" ht="17.25" customHeight="1">
      <c r="A72" s="235" t="s">
        <v>323</v>
      </c>
      <c r="B72" s="233">
        <v>3218000</v>
      </c>
      <c r="C72" s="233">
        <v>0</v>
      </c>
      <c r="D72" s="233">
        <f t="shared" si="3"/>
        <v>0</v>
      </c>
      <c r="E72" s="238">
        <f t="shared" si="4"/>
        <v>-3218000</v>
      </c>
    </row>
    <row r="73" spans="1:5" ht="16.5" customHeight="1">
      <c r="A73" s="232" t="s">
        <v>16</v>
      </c>
      <c r="B73" s="233">
        <f>SUM(B74,B77,B84,)</f>
        <v>13970854.74</v>
      </c>
      <c r="C73" s="233">
        <f>SUM(C74,C77,C84,)</f>
        <v>13761474.279999997</v>
      </c>
      <c r="D73" s="233">
        <f t="shared" si="3"/>
        <v>98.50130529665788</v>
      </c>
      <c r="E73" s="238">
        <f t="shared" si="4"/>
        <v>-209380.46000000276</v>
      </c>
    </row>
    <row r="74" spans="1:5" ht="15">
      <c r="A74" s="235" t="s">
        <v>324</v>
      </c>
      <c r="B74" s="233">
        <f>SUM(B75:B76)</f>
        <v>1538616.18</v>
      </c>
      <c r="C74" s="233">
        <f>SUM(C75:C76)</f>
        <v>1538616.18</v>
      </c>
      <c r="D74" s="233">
        <f t="shared" si="3"/>
        <v>100</v>
      </c>
      <c r="E74" s="238">
        <f t="shared" si="4"/>
        <v>0</v>
      </c>
    </row>
    <row r="75" spans="1:5" ht="15">
      <c r="A75" s="235" t="s">
        <v>148</v>
      </c>
      <c r="B75" s="233">
        <v>1185986.18</v>
      </c>
      <c r="C75" s="233">
        <v>1185986.18</v>
      </c>
      <c r="D75" s="233">
        <v>0</v>
      </c>
      <c r="E75" s="238">
        <f t="shared" si="4"/>
        <v>0</v>
      </c>
    </row>
    <row r="76" spans="1:5" ht="15">
      <c r="A76" s="235" t="s">
        <v>325</v>
      </c>
      <c r="B76" s="233">
        <v>352630</v>
      </c>
      <c r="C76" s="233">
        <v>352630</v>
      </c>
      <c r="D76" s="233">
        <f aca="true" t="shared" si="5" ref="D76:D99">IF(B76=0,"   ",C76/B76*100)</f>
        <v>100</v>
      </c>
      <c r="E76" s="238">
        <f t="shared" si="4"/>
        <v>0</v>
      </c>
    </row>
    <row r="77" spans="1:5" ht="15">
      <c r="A77" s="235" t="s">
        <v>326</v>
      </c>
      <c r="B77" s="233">
        <f>B78+B79+B82+B81</f>
        <v>2579659.51</v>
      </c>
      <c r="C77" s="233">
        <f>C78+C79+C82+C81</f>
        <v>2578820.8</v>
      </c>
      <c r="D77" s="233">
        <f t="shared" si="5"/>
        <v>99.96748756970644</v>
      </c>
      <c r="E77" s="238">
        <f t="shared" si="4"/>
        <v>-838.7099999999627</v>
      </c>
    </row>
    <row r="78" spans="1:5" ht="14.25" customHeight="1">
      <c r="A78" s="235" t="s">
        <v>97</v>
      </c>
      <c r="B78" s="233">
        <v>201707.21</v>
      </c>
      <c r="C78" s="233">
        <v>201667.21</v>
      </c>
      <c r="D78" s="233">
        <f t="shared" si="5"/>
        <v>99.98016927605117</v>
      </c>
      <c r="E78" s="238">
        <f t="shared" si="4"/>
        <v>-40</v>
      </c>
    </row>
    <row r="79" spans="1:5" ht="57.75" customHeight="1">
      <c r="A79" s="235" t="s">
        <v>238</v>
      </c>
      <c r="B79" s="233">
        <v>1311812.3</v>
      </c>
      <c r="C79" s="233">
        <v>1311812.3</v>
      </c>
      <c r="D79" s="233">
        <f t="shared" si="5"/>
        <v>100</v>
      </c>
      <c r="E79" s="238">
        <f t="shared" si="4"/>
        <v>0</v>
      </c>
    </row>
    <row r="80" spans="1:5" ht="18" customHeight="1">
      <c r="A80" s="235" t="s">
        <v>327</v>
      </c>
      <c r="B80" s="233">
        <v>1200000</v>
      </c>
      <c r="C80" s="233">
        <v>1200000</v>
      </c>
      <c r="D80" s="233">
        <f t="shared" si="5"/>
        <v>100</v>
      </c>
      <c r="E80" s="238">
        <f t="shared" si="4"/>
        <v>0</v>
      </c>
    </row>
    <row r="81" spans="1:5" ht="15">
      <c r="A81" s="235" t="s">
        <v>328</v>
      </c>
      <c r="B81" s="233">
        <v>200000</v>
      </c>
      <c r="C81" s="233">
        <v>200000</v>
      </c>
      <c r="D81" s="233">
        <f t="shared" si="5"/>
        <v>100</v>
      </c>
      <c r="E81" s="238">
        <f t="shared" si="4"/>
        <v>0</v>
      </c>
    </row>
    <row r="82" spans="1:5" ht="16.5" customHeight="1">
      <c r="A82" s="235" t="s">
        <v>329</v>
      </c>
      <c r="B82" s="233">
        <v>866140</v>
      </c>
      <c r="C82" s="233">
        <v>865341.29</v>
      </c>
      <c r="D82" s="233">
        <f t="shared" si="5"/>
        <v>99.90778511557023</v>
      </c>
      <c r="E82" s="238">
        <f t="shared" si="4"/>
        <v>-798.7099999999627</v>
      </c>
    </row>
    <row r="83" spans="1:5" ht="16.5" customHeight="1">
      <c r="A83" s="235" t="s">
        <v>330</v>
      </c>
      <c r="B83" s="233">
        <v>133000</v>
      </c>
      <c r="C83" s="233">
        <v>133000</v>
      </c>
      <c r="D83" s="233">
        <f t="shared" si="5"/>
        <v>100</v>
      </c>
      <c r="E83" s="238">
        <f t="shared" si="4"/>
        <v>0</v>
      </c>
    </row>
    <row r="84" spans="1:5" ht="15">
      <c r="A84" s="235" t="s">
        <v>331</v>
      </c>
      <c r="B84" s="233">
        <f>B85+B87+B88+B89+B90+B91+B86</f>
        <v>9852579.05</v>
      </c>
      <c r="C84" s="233">
        <f>C85+C87+C88+C89+C90+C91+C86</f>
        <v>9644037.299999999</v>
      </c>
      <c r="D84" s="233">
        <f t="shared" si="5"/>
        <v>97.88337907321838</v>
      </c>
      <c r="E84" s="238">
        <f t="shared" si="4"/>
        <v>-208541.75000000186</v>
      </c>
    </row>
    <row r="85" spans="1:5" ht="15">
      <c r="A85" s="235" t="s">
        <v>85</v>
      </c>
      <c r="B85" s="233">
        <v>3638237.79</v>
      </c>
      <c r="C85" s="233">
        <v>3635086.02</v>
      </c>
      <c r="D85" s="233">
        <f t="shared" si="5"/>
        <v>99.91337097292917</v>
      </c>
      <c r="E85" s="238">
        <f t="shared" si="4"/>
        <v>-3151.7700000000186</v>
      </c>
    </row>
    <row r="86" spans="1:5" ht="15">
      <c r="A86" s="235" t="s">
        <v>332</v>
      </c>
      <c r="B86" s="233">
        <v>40000</v>
      </c>
      <c r="C86" s="233">
        <v>31362.74</v>
      </c>
      <c r="D86" s="233">
        <f t="shared" si="5"/>
        <v>78.40685</v>
      </c>
      <c r="E86" s="238">
        <f t="shared" si="4"/>
        <v>-8637.259999999998</v>
      </c>
    </row>
    <row r="87" spans="1:5" ht="14.25" customHeight="1">
      <c r="A87" s="235" t="s">
        <v>119</v>
      </c>
      <c r="B87" s="233">
        <v>2047100</v>
      </c>
      <c r="C87" s="233">
        <v>1850377</v>
      </c>
      <c r="D87" s="233">
        <f t="shared" si="5"/>
        <v>90.39016169214987</v>
      </c>
      <c r="E87" s="238">
        <f t="shared" si="4"/>
        <v>-196723</v>
      </c>
    </row>
    <row r="88" spans="1:5" ht="14.25" customHeight="1">
      <c r="A88" s="235" t="s">
        <v>120</v>
      </c>
      <c r="B88" s="233">
        <v>1796456.04</v>
      </c>
      <c r="C88" s="233">
        <v>1796438.64</v>
      </c>
      <c r="D88" s="233">
        <f t="shared" si="5"/>
        <v>99.99903142634093</v>
      </c>
      <c r="E88" s="238">
        <f aca="true" t="shared" si="6" ref="E88:E123">C88-B88</f>
        <v>-17.4000000001397</v>
      </c>
    </row>
    <row r="89" spans="1:5" ht="15">
      <c r="A89" s="235" t="s">
        <v>98</v>
      </c>
      <c r="B89" s="233">
        <v>294000</v>
      </c>
      <c r="C89" s="233">
        <v>294000</v>
      </c>
      <c r="D89" s="233">
        <f t="shared" si="5"/>
        <v>100</v>
      </c>
      <c r="E89" s="238">
        <f t="shared" si="6"/>
        <v>0</v>
      </c>
    </row>
    <row r="90" spans="1:5" ht="14.25" customHeight="1">
      <c r="A90" s="235" t="s">
        <v>99</v>
      </c>
      <c r="B90" s="233">
        <v>96577.03</v>
      </c>
      <c r="C90" s="233">
        <v>96577.03</v>
      </c>
      <c r="D90" s="233">
        <f t="shared" si="5"/>
        <v>100</v>
      </c>
      <c r="E90" s="238">
        <f t="shared" si="6"/>
        <v>0</v>
      </c>
    </row>
    <row r="91" spans="1:5" ht="13.5" customHeight="1">
      <c r="A91" s="235" t="s">
        <v>100</v>
      </c>
      <c r="B91" s="233">
        <v>1940208.19</v>
      </c>
      <c r="C91" s="233">
        <v>1940195.87</v>
      </c>
      <c r="D91" s="233">
        <f t="shared" si="5"/>
        <v>99.9993650165965</v>
      </c>
      <c r="E91" s="238">
        <f t="shared" si="6"/>
        <v>-12.319999999832362</v>
      </c>
    </row>
    <row r="92" spans="1:5" ht="15">
      <c r="A92" s="232" t="s">
        <v>24</v>
      </c>
      <c r="B92" s="233">
        <v>31099.67</v>
      </c>
      <c r="C92" s="233">
        <v>27564.67</v>
      </c>
      <c r="D92" s="233">
        <f t="shared" si="5"/>
        <v>88.63331990339447</v>
      </c>
      <c r="E92" s="238">
        <f t="shared" si="6"/>
        <v>-3535</v>
      </c>
    </row>
    <row r="93" spans="1:5" ht="16.5" customHeight="1">
      <c r="A93" s="232" t="s">
        <v>333</v>
      </c>
      <c r="B93" s="233">
        <f>SUM(B94,)</f>
        <v>16413288.32</v>
      </c>
      <c r="C93" s="233">
        <f>SUM(C94,)</f>
        <v>16065502.71</v>
      </c>
      <c r="D93" s="233">
        <f t="shared" si="5"/>
        <v>97.88107292567197</v>
      </c>
      <c r="E93" s="238">
        <f t="shared" si="6"/>
        <v>-347785.6099999994</v>
      </c>
    </row>
    <row r="94" spans="1:5" ht="15">
      <c r="A94" s="235" t="s">
        <v>55</v>
      </c>
      <c r="B94" s="233">
        <v>16413288.32</v>
      </c>
      <c r="C94" s="233">
        <v>16065502.71</v>
      </c>
      <c r="D94" s="233">
        <f t="shared" si="5"/>
        <v>97.88107292567197</v>
      </c>
      <c r="E94" s="238">
        <f t="shared" si="6"/>
        <v>-347785.6099999994</v>
      </c>
    </row>
    <row r="95" spans="1:5" ht="15">
      <c r="A95" s="235" t="s">
        <v>234</v>
      </c>
      <c r="B95" s="233">
        <v>7661803.69</v>
      </c>
      <c r="C95" s="233">
        <v>7543117.92</v>
      </c>
      <c r="D95" s="233">
        <f t="shared" si="5"/>
        <v>98.45094216972818</v>
      </c>
      <c r="E95" s="238">
        <f t="shared" si="6"/>
        <v>-118685.77000000048</v>
      </c>
    </row>
    <row r="96" spans="1:5" ht="15.75" customHeight="1">
      <c r="A96" s="235" t="s">
        <v>191</v>
      </c>
      <c r="B96" s="233">
        <v>60000</v>
      </c>
      <c r="C96" s="233">
        <v>60000</v>
      </c>
      <c r="D96" s="233">
        <f t="shared" si="5"/>
        <v>100</v>
      </c>
      <c r="E96" s="238">
        <f t="shared" si="6"/>
        <v>0</v>
      </c>
    </row>
    <row r="97" spans="1:5" ht="14.25" customHeight="1">
      <c r="A97" s="235" t="s">
        <v>334</v>
      </c>
      <c r="B97" s="233">
        <v>1645500</v>
      </c>
      <c r="C97" s="233">
        <v>1645500</v>
      </c>
      <c r="D97" s="233">
        <f t="shared" si="5"/>
        <v>100</v>
      </c>
      <c r="E97" s="238">
        <f t="shared" si="6"/>
        <v>0</v>
      </c>
    </row>
    <row r="98" spans="1:5" ht="15">
      <c r="A98" s="235" t="s">
        <v>335</v>
      </c>
      <c r="B98" s="233">
        <v>784000</v>
      </c>
      <c r="C98" s="233">
        <v>784000</v>
      </c>
      <c r="D98" s="233">
        <f t="shared" si="5"/>
        <v>100</v>
      </c>
      <c r="E98" s="238">
        <f t="shared" si="6"/>
        <v>0</v>
      </c>
    </row>
    <row r="99" spans="1:5" ht="15">
      <c r="A99" s="232" t="s">
        <v>149</v>
      </c>
      <c r="B99" s="233">
        <f>B100+B114</f>
        <v>15270740.79</v>
      </c>
      <c r="C99" s="233">
        <f>C100+C114</f>
        <v>15270598</v>
      </c>
      <c r="D99" s="233">
        <f t="shared" si="5"/>
        <v>99.99906494385596</v>
      </c>
      <c r="E99" s="238">
        <f t="shared" si="6"/>
        <v>-142.78999999910593</v>
      </c>
    </row>
    <row r="100" spans="1:5" s="7" customFormat="1" ht="15.75" customHeight="1">
      <c r="A100" s="235" t="s">
        <v>246</v>
      </c>
      <c r="B100" s="233">
        <f>B101+B103+B105+B107+B109+B113</f>
        <v>8588440.79</v>
      </c>
      <c r="C100" s="233">
        <f>C101+C103+C105+C107+C109+C113</f>
        <v>8588298</v>
      </c>
      <c r="D100" s="233">
        <f>IF(B100=0,"   ",C100/B100)</f>
        <v>0.9999833741649398</v>
      </c>
      <c r="E100" s="238">
        <f t="shared" si="6"/>
        <v>-142.78999999910593</v>
      </c>
    </row>
    <row r="101" spans="1:5" ht="45">
      <c r="A101" s="235" t="s">
        <v>336</v>
      </c>
      <c r="B101" s="233">
        <v>1158600</v>
      </c>
      <c r="C101" s="233">
        <v>1158600</v>
      </c>
      <c r="D101" s="233">
        <f>IF(B101=0,"   ",C101/B101*100)</f>
        <v>100</v>
      </c>
      <c r="E101" s="238">
        <f t="shared" si="6"/>
        <v>0</v>
      </c>
    </row>
    <row r="102" spans="1:5" ht="15">
      <c r="A102" s="235" t="s">
        <v>337</v>
      </c>
      <c r="B102" s="233">
        <v>884400</v>
      </c>
      <c r="C102" s="233">
        <v>884400</v>
      </c>
      <c r="D102" s="233">
        <v>0</v>
      </c>
      <c r="E102" s="238">
        <f t="shared" si="6"/>
        <v>0</v>
      </c>
    </row>
    <row r="103" spans="1:5" s="7" customFormat="1" ht="29.25" customHeight="1">
      <c r="A103" s="235" t="s">
        <v>338</v>
      </c>
      <c r="B103" s="233">
        <v>470000</v>
      </c>
      <c r="C103" s="233">
        <v>470000</v>
      </c>
      <c r="D103" s="233">
        <v>0</v>
      </c>
      <c r="E103" s="238">
        <f t="shared" si="6"/>
        <v>0</v>
      </c>
    </row>
    <row r="104" spans="1:5" ht="15">
      <c r="A104" s="235" t="s">
        <v>337</v>
      </c>
      <c r="B104" s="233">
        <v>470000</v>
      </c>
      <c r="C104" s="233">
        <v>470000</v>
      </c>
      <c r="D104" s="233">
        <v>0</v>
      </c>
      <c r="E104" s="238">
        <f t="shared" si="6"/>
        <v>0</v>
      </c>
    </row>
    <row r="105" spans="1:5" ht="45">
      <c r="A105" s="235" t="s">
        <v>339</v>
      </c>
      <c r="B105" s="233">
        <v>156000</v>
      </c>
      <c r="C105" s="233">
        <v>156000</v>
      </c>
      <c r="D105" s="233">
        <f>IF(B105=0,"   ",C105/B105*100)</f>
        <v>100</v>
      </c>
      <c r="E105" s="238">
        <f t="shared" si="6"/>
        <v>0</v>
      </c>
    </row>
    <row r="106" spans="1:5" ht="15">
      <c r="A106" s="235" t="s">
        <v>340</v>
      </c>
      <c r="B106" s="233">
        <v>156000</v>
      </c>
      <c r="C106" s="233">
        <v>156000</v>
      </c>
      <c r="D106" s="233">
        <v>0</v>
      </c>
      <c r="E106" s="238">
        <f t="shared" si="6"/>
        <v>0</v>
      </c>
    </row>
    <row r="107" spans="1:5" s="7" customFormat="1" ht="29.25" customHeight="1">
      <c r="A107" s="235" t="s">
        <v>341</v>
      </c>
      <c r="B107" s="233">
        <v>85300</v>
      </c>
      <c r="C107" s="233">
        <v>85300</v>
      </c>
      <c r="D107" s="233">
        <f>IF(B107=0,"   ",C107/B107)</f>
        <v>1</v>
      </c>
      <c r="E107" s="238">
        <f t="shared" si="6"/>
        <v>0</v>
      </c>
    </row>
    <row r="108" spans="1:5" ht="15">
      <c r="A108" s="235" t="s">
        <v>340</v>
      </c>
      <c r="B108" s="233">
        <v>85300</v>
      </c>
      <c r="C108" s="233">
        <v>85300</v>
      </c>
      <c r="D108" s="233">
        <v>0</v>
      </c>
      <c r="E108" s="238">
        <f t="shared" si="6"/>
        <v>0</v>
      </c>
    </row>
    <row r="109" spans="1:5" ht="16.5" customHeight="1">
      <c r="A109" s="235" t="s">
        <v>342</v>
      </c>
      <c r="B109" s="233">
        <f>B110+B111+B112</f>
        <v>6700248</v>
      </c>
      <c r="C109" s="233">
        <f>C110+C111+C112</f>
        <v>6700248</v>
      </c>
      <c r="D109" s="233">
        <v>0</v>
      </c>
      <c r="E109" s="238">
        <f t="shared" si="6"/>
        <v>0</v>
      </c>
    </row>
    <row r="110" spans="1:5" ht="15">
      <c r="A110" s="235" t="s">
        <v>340</v>
      </c>
      <c r="B110" s="233">
        <v>3941256</v>
      </c>
      <c r="C110" s="233">
        <v>3941256</v>
      </c>
      <c r="D110" s="233">
        <v>0</v>
      </c>
      <c r="E110" s="238">
        <f t="shared" si="6"/>
        <v>0</v>
      </c>
    </row>
    <row r="111" spans="1:5" ht="15">
      <c r="A111" s="235" t="s">
        <v>343</v>
      </c>
      <c r="B111" s="233">
        <v>2169960</v>
      </c>
      <c r="C111" s="233">
        <v>2169960</v>
      </c>
      <c r="D111" s="233">
        <v>1</v>
      </c>
      <c r="E111" s="238">
        <f t="shared" si="6"/>
        <v>0</v>
      </c>
    </row>
    <row r="112" spans="1:5" ht="15">
      <c r="A112" s="235" t="s">
        <v>344</v>
      </c>
      <c r="B112" s="233">
        <v>589032</v>
      </c>
      <c r="C112" s="233">
        <v>589032</v>
      </c>
      <c r="D112" s="233">
        <v>2</v>
      </c>
      <c r="E112" s="238">
        <f t="shared" si="6"/>
        <v>0</v>
      </c>
    </row>
    <row r="113" spans="1:5" ht="15">
      <c r="A113" s="235" t="s">
        <v>345</v>
      </c>
      <c r="B113" s="233">
        <v>18292.79</v>
      </c>
      <c r="C113" s="233">
        <v>18150</v>
      </c>
      <c r="D113" s="233">
        <v>0</v>
      </c>
      <c r="E113" s="238">
        <f t="shared" si="6"/>
        <v>-142.79000000000087</v>
      </c>
    </row>
    <row r="114" spans="1:5" s="7" customFormat="1" ht="14.25" customHeight="1">
      <c r="A114" s="235" t="s">
        <v>346</v>
      </c>
      <c r="B114" s="233">
        <f>B115</f>
        <v>6682300</v>
      </c>
      <c r="C114" s="233">
        <f>C115</f>
        <v>6682300</v>
      </c>
      <c r="D114" s="233">
        <f>IF(B114=0,"   ",C114/B114)</f>
        <v>1</v>
      </c>
      <c r="E114" s="238">
        <f t="shared" si="6"/>
        <v>0</v>
      </c>
    </row>
    <row r="115" spans="1:5" s="7" customFormat="1" ht="14.25" customHeight="1">
      <c r="A115" s="235" t="s">
        <v>347</v>
      </c>
      <c r="B115" s="233">
        <f>B117+B116</f>
        <v>6682300</v>
      </c>
      <c r="C115" s="233">
        <f>C117+C116</f>
        <v>6682300</v>
      </c>
      <c r="D115" s="233">
        <f>IF(B115=0,"   ",C115/B115)</f>
        <v>1</v>
      </c>
      <c r="E115" s="238">
        <f t="shared" si="6"/>
        <v>0</v>
      </c>
    </row>
    <row r="116" spans="1:5" ht="15">
      <c r="A116" s="235" t="s">
        <v>340</v>
      </c>
      <c r="B116" s="233">
        <v>2969800</v>
      </c>
      <c r="C116" s="233">
        <v>2969800</v>
      </c>
      <c r="D116" s="233">
        <v>0</v>
      </c>
      <c r="E116" s="238">
        <f t="shared" si="6"/>
        <v>0</v>
      </c>
    </row>
    <row r="117" spans="1:5" ht="15">
      <c r="A117" s="235" t="s">
        <v>343</v>
      </c>
      <c r="B117" s="233">
        <v>3712500</v>
      </c>
      <c r="C117" s="233">
        <v>3712500</v>
      </c>
      <c r="D117" s="233">
        <v>1</v>
      </c>
      <c r="E117" s="238">
        <f t="shared" si="6"/>
        <v>0</v>
      </c>
    </row>
    <row r="118" spans="1:5" ht="15">
      <c r="A118" s="232" t="s">
        <v>239</v>
      </c>
      <c r="B118" s="233">
        <f>SUM(B119,)</f>
        <v>298801.32</v>
      </c>
      <c r="C118" s="233">
        <f>SUM(C119,)</f>
        <v>298801.32</v>
      </c>
      <c r="D118" s="233">
        <f aca="true" t="shared" si="7" ref="D118:D123">IF(B118=0,"   ",C118/B118*100)</f>
        <v>100</v>
      </c>
      <c r="E118" s="238">
        <f t="shared" si="6"/>
        <v>0</v>
      </c>
    </row>
    <row r="119" spans="1:5" ht="15">
      <c r="A119" s="232" t="s">
        <v>240</v>
      </c>
      <c r="B119" s="233">
        <v>298801.32</v>
      </c>
      <c r="C119" s="233">
        <v>298801.32</v>
      </c>
      <c r="D119" s="233">
        <f t="shared" si="7"/>
        <v>100</v>
      </c>
      <c r="E119" s="238">
        <f t="shared" si="6"/>
        <v>0</v>
      </c>
    </row>
    <row r="120" spans="1:5" ht="15" customHeight="1">
      <c r="A120" s="232" t="s">
        <v>348</v>
      </c>
      <c r="B120" s="233">
        <f>B121</f>
        <v>14684.93</v>
      </c>
      <c r="C120" s="233">
        <f>C121</f>
        <v>14684.93</v>
      </c>
      <c r="D120" s="233">
        <f t="shared" si="7"/>
        <v>100</v>
      </c>
      <c r="E120" s="238">
        <f t="shared" si="6"/>
        <v>0</v>
      </c>
    </row>
    <row r="121" spans="1:5" ht="15" customHeight="1">
      <c r="A121" s="232" t="s">
        <v>349</v>
      </c>
      <c r="B121" s="233">
        <v>14684.93</v>
      </c>
      <c r="C121" s="233">
        <v>14684.93</v>
      </c>
      <c r="D121" s="233">
        <f t="shared" si="7"/>
        <v>100</v>
      </c>
      <c r="E121" s="238">
        <f t="shared" si="6"/>
        <v>0</v>
      </c>
    </row>
    <row r="122" spans="1:5" ht="14.25">
      <c r="A122" s="239" t="s">
        <v>19</v>
      </c>
      <c r="B122" s="245">
        <f>B56+B64+B66+B73+B92+B93+B118+B99+B120+B71</f>
        <v>58626623.26</v>
      </c>
      <c r="C122" s="245">
        <f>C56+C64+C66+C73+C92+C93+C118+C99+C120</f>
        <v>54705267.129999995</v>
      </c>
      <c r="D122" s="245">
        <f t="shared" si="7"/>
        <v>93.31130481008707</v>
      </c>
      <c r="E122" s="246">
        <f t="shared" si="6"/>
        <v>-3921356.1300000027</v>
      </c>
    </row>
    <row r="123" spans="1:5" ht="15">
      <c r="A123" s="235" t="s">
        <v>237</v>
      </c>
      <c r="B123" s="233">
        <f>B58+B68+B95</f>
        <v>13115882.55</v>
      </c>
      <c r="C123" s="233">
        <f>C58+C68+C95</f>
        <v>12954408.91</v>
      </c>
      <c r="D123" s="233">
        <f t="shared" si="7"/>
        <v>98.76886942693764</v>
      </c>
      <c r="E123" s="238">
        <f t="shared" si="6"/>
        <v>-161473.6400000006</v>
      </c>
    </row>
    <row r="124" spans="1:5" ht="19.5" customHeight="1" thickBot="1">
      <c r="A124" s="252" t="s">
        <v>350</v>
      </c>
      <c r="B124" s="253">
        <f>B53-B122</f>
        <v>-2579861.700000003</v>
      </c>
      <c r="C124" s="253">
        <f>C53-C122</f>
        <v>-1557216.809999995</v>
      </c>
      <c r="D124" s="253"/>
      <c r="E124" s="254"/>
    </row>
    <row r="125" spans="1:5" ht="48" customHeight="1">
      <c r="A125" s="255" t="s">
        <v>270</v>
      </c>
      <c r="B125" s="255"/>
      <c r="C125" s="255"/>
      <c r="D125" s="255"/>
      <c r="E125" s="255"/>
    </row>
    <row r="126" spans="1:5" ht="15.75" customHeight="1">
      <c r="A126" s="255" t="s">
        <v>351</v>
      </c>
      <c r="B126" s="255"/>
      <c r="C126" s="255" t="s">
        <v>352</v>
      </c>
      <c r="D126" s="255"/>
      <c r="E126" s="255"/>
    </row>
    <row r="127" spans="1:5" ht="15.75" customHeight="1">
      <c r="A127" s="255"/>
      <c r="B127" s="7"/>
      <c r="C127" s="255"/>
      <c r="D127" s="7"/>
      <c r="E127" s="62"/>
    </row>
    <row r="128" spans="1:5" ht="12.75">
      <c r="A128" s="7"/>
      <c r="B128" s="7"/>
      <c r="C128" s="61"/>
      <c r="D128" s="7"/>
      <c r="E128" s="62"/>
    </row>
    <row r="129" spans="1:5" ht="12.75">
      <c r="A129" s="7"/>
      <c r="B129" s="7"/>
      <c r="C129" s="61"/>
      <c r="D129" s="7"/>
      <c r="E129" s="62"/>
    </row>
    <row r="130" spans="1:5" ht="12.75">
      <c r="A130" s="7"/>
      <c r="B130" s="7"/>
      <c r="C130" s="61"/>
      <c r="D130" s="7"/>
      <c r="E130" s="62"/>
    </row>
  </sheetData>
  <mergeCells count="1">
    <mergeCell ref="A1:E1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31">
      <selection activeCell="C56" sqref="C56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58" t="s">
        <v>295</v>
      </c>
      <c r="B1" s="258"/>
      <c r="C1" s="258"/>
      <c r="D1" s="258"/>
      <c r="E1" s="258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215</v>
      </c>
      <c r="C3" s="32" t="s">
        <v>294</v>
      </c>
      <c r="D3" s="19" t="s">
        <v>216</v>
      </c>
      <c r="E3" s="19" t="s">
        <v>217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88">
        <f>SUM(B7)</f>
        <v>18600</v>
      </c>
      <c r="C6" s="188">
        <f>SUM(C7)</f>
        <v>19729.61</v>
      </c>
      <c r="D6" s="26">
        <f aca="true" t="shared" si="0" ref="D6:D69">IF(B6=0,"   ",C6/B6*100)</f>
        <v>106.07317204301077</v>
      </c>
      <c r="E6" s="49">
        <f aca="true" t="shared" si="1" ref="E6:E69">C6-B6</f>
        <v>1129.6100000000006</v>
      </c>
    </row>
    <row r="7" spans="1:5" ht="12.75" customHeight="1">
      <c r="A7" s="16" t="s">
        <v>57</v>
      </c>
      <c r="B7" s="25">
        <v>18600</v>
      </c>
      <c r="C7" s="27">
        <v>19729.61</v>
      </c>
      <c r="D7" s="26">
        <f t="shared" si="0"/>
        <v>106.07317204301077</v>
      </c>
      <c r="E7" s="49">
        <f t="shared" si="1"/>
        <v>1129.6100000000006</v>
      </c>
    </row>
    <row r="8" spans="1:5" ht="16.5" customHeight="1">
      <c r="A8" s="16" t="s">
        <v>7</v>
      </c>
      <c r="B8" s="190">
        <f>SUM(B9:B9)</f>
        <v>9000</v>
      </c>
      <c r="C8" s="190">
        <f>SUM(C9:C9)</f>
        <v>8446.04</v>
      </c>
      <c r="D8" s="26">
        <f t="shared" si="0"/>
        <v>93.8448888888889</v>
      </c>
      <c r="E8" s="49">
        <f t="shared" si="1"/>
        <v>-553.9599999999991</v>
      </c>
    </row>
    <row r="9" spans="1:5" ht="14.25" customHeight="1">
      <c r="A9" s="16" t="s">
        <v>38</v>
      </c>
      <c r="B9" s="25">
        <v>9000</v>
      </c>
      <c r="C9" s="27">
        <v>8446.04</v>
      </c>
      <c r="D9" s="26">
        <f t="shared" si="0"/>
        <v>93.8448888888889</v>
      </c>
      <c r="E9" s="49">
        <f t="shared" si="1"/>
        <v>-553.9599999999991</v>
      </c>
    </row>
    <row r="10" spans="1:5" ht="14.25" customHeight="1">
      <c r="A10" s="16" t="s">
        <v>9</v>
      </c>
      <c r="B10" s="190">
        <f>SUM(B11:B12)</f>
        <v>157000</v>
      </c>
      <c r="C10" s="190">
        <f>SUM(C11:C12)</f>
        <v>163088.08000000002</v>
      </c>
      <c r="D10" s="26">
        <f t="shared" si="0"/>
        <v>103.87775796178344</v>
      </c>
      <c r="E10" s="49">
        <f t="shared" si="1"/>
        <v>6088.080000000016</v>
      </c>
    </row>
    <row r="11" spans="1:5" ht="12.75" customHeight="1">
      <c r="A11" s="16" t="s">
        <v>39</v>
      </c>
      <c r="B11" s="25">
        <v>12000</v>
      </c>
      <c r="C11" s="27">
        <v>11490.17</v>
      </c>
      <c r="D11" s="26">
        <f t="shared" si="0"/>
        <v>95.75141666666667</v>
      </c>
      <c r="E11" s="49">
        <f t="shared" si="1"/>
        <v>-509.8299999999999</v>
      </c>
    </row>
    <row r="12" spans="1:5" ht="12.75">
      <c r="A12" s="16" t="s">
        <v>10</v>
      </c>
      <c r="B12" s="25">
        <v>145000</v>
      </c>
      <c r="C12" s="27">
        <v>151597.91</v>
      </c>
      <c r="D12" s="26">
        <f t="shared" si="0"/>
        <v>104.55028275862068</v>
      </c>
      <c r="E12" s="49">
        <f t="shared" si="1"/>
        <v>6597.9100000000035</v>
      </c>
    </row>
    <row r="13" spans="1:5" ht="25.5">
      <c r="A13" s="16" t="s">
        <v>142</v>
      </c>
      <c r="B13" s="25">
        <v>0</v>
      </c>
      <c r="C13" s="27">
        <v>762.16</v>
      </c>
      <c r="D13" s="26" t="str">
        <f t="shared" si="0"/>
        <v>   </v>
      </c>
      <c r="E13" s="49">
        <f t="shared" si="1"/>
        <v>762.16</v>
      </c>
    </row>
    <row r="14" spans="1:5" ht="16.5" customHeight="1">
      <c r="A14" s="16" t="s">
        <v>105</v>
      </c>
      <c r="B14" s="188">
        <f>B15</f>
        <v>0</v>
      </c>
      <c r="C14" s="188">
        <f>C15</f>
        <v>0</v>
      </c>
      <c r="D14" s="26" t="str">
        <f t="shared" si="0"/>
        <v>   </v>
      </c>
      <c r="E14" s="49">
        <f t="shared" si="1"/>
        <v>0</v>
      </c>
    </row>
    <row r="15" spans="1:5" ht="22.5" customHeight="1">
      <c r="A15" s="16" t="s">
        <v>106</v>
      </c>
      <c r="B15" s="25">
        <v>0</v>
      </c>
      <c r="C15" s="27">
        <v>0</v>
      </c>
      <c r="D15" s="26" t="str">
        <f t="shared" si="0"/>
        <v>   </v>
      </c>
      <c r="E15" s="49">
        <f t="shared" si="1"/>
        <v>0</v>
      </c>
    </row>
    <row r="16" spans="1:5" ht="29.25" customHeight="1">
      <c r="A16" s="16" t="s">
        <v>40</v>
      </c>
      <c r="B16" s="190">
        <f>SUM(B17:B18)</f>
        <v>52000</v>
      </c>
      <c r="C16" s="188">
        <f>SUM(C17:C18)</f>
        <v>55936.53</v>
      </c>
      <c r="D16" s="26">
        <f t="shared" si="0"/>
        <v>107.57025</v>
      </c>
      <c r="E16" s="49">
        <f t="shared" si="1"/>
        <v>3936.529999999999</v>
      </c>
    </row>
    <row r="17" spans="1:5" ht="15.75" customHeight="1">
      <c r="A17" s="16" t="s">
        <v>41</v>
      </c>
      <c r="B17" s="25">
        <v>50000</v>
      </c>
      <c r="C17" s="27">
        <v>53758.53</v>
      </c>
      <c r="D17" s="26">
        <f t="shared" si="0"/>
        <v>107.51706000000001</v>
      </c>
      <c r="E17" s="49">
        <f t="shared" si="1"/>
        <v>3758.529999999999</v>
      </c>
    </row>
    <row r="18" spans="1:5" ht="30" customHeight="1">
      <c r="A18" s="16" t="s">
        <v>42</v>
      </c>
      <c r="B18" s="25">
        <v>2000</v>
      </c>
      <c r="C18" s="27">
        <v>2178</v>
      </c>
      <c r="D18" s="26">
        <f t="shared" si="0"/>
        <v>108.89999999999999</v>
      </c>
      <c r="E18" s="49">
        <f t="shared" si="1"/>
        <v>178</v>
      </c>
    </row>
    <row r="19" spans="1:5" ht="24" customHeight="1">
      <c r="A19" s="42" t="s">
        <v>147</v>
      </c>
      <c r="B19" s="25">
        <v>0</v>
      </c>
      <c r="C19" s="27">
        <v>2318.71</v>
      </c>
      <c r="D19" s="26" t="str">
        <f t="shared" si="0"/>
        <v>   </v>
      </c>
      <c r="E19" s="49">
        <f t="shared" si="1"/>
        <v>2318.71</v>
      </c>
    </row>
    <row r="20" spans="1:5" ht="16.5" customHeight="1">
      <c r="A20" s="16" t="s">
        <v>44</v>
      </c>
      <c r="B20" s="190">
        <f>SUM(B21:B22)</f>
        <v>6000</v>
      </c>
      <c r="C20" s="190">
        <f>SUM(C21:C22)</f>
        <v>9417.47</v>
      </c>
      <c r="D20" s="26">
        <f t="shared" si="0"/>
        <v>156.95783333333333</v>
      </c>
      <c r="E20" s="49">
        <f t="shared" si="1"/>
        <v>3417.4699999999993</v>
      </c>
    </row>
    <row r="21" spans="1:5" ht="15.75" customHeight="1">
      <c r="A21" s="16" t="s">
        <v>192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s="9" customFormat="1" ht="15" customHeight="1">
      <c r="A22" s="16" t="s">
        <v>193</v>
      </c>
      <c r="B22" s="40">
        <v>6000</v>
      </c>
      <c r="C22" s="41">
        <v>9417.47</v>
      </c>
      <c r="D22" s="26">
        <f t="shared" si="0"/>
        <v>156.95783333333333</v>
      </c>
      <c r="E22" s="43">
        <f>C22-B22</f>
        <v>3417.4699999999993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9.5" customHeight="1">
      <c r="A24" s="161" t="s">
        <v>11</v>
      </c>
      <c r="B24" s="162">
        <f>SUM(B6,B8,B10,B13,B14,B16,B23,B19,B20)</f>
        <v>242600</v>
      </c>
      <c r="C24" s="162">
        <f>SUM(C6,C8,C10,C13,C14,C16,C23,C19,C20)</f>
        <v>259698.6</v>
      </c>
      <c r="D24" s="163">
        <f t="shared" si="0"/>
        <v>107.04806265457543</v>
      </c>
      <c r="E24" s="164">
        <f t="shared" si="1"/>
        <v>17098.600000000006</v>
      </c>
    </row>
    <row r="25" spans="1:5" ht="16.5" customHeight="1">
      <c r="A25" s="17" t="s">
        <v>46</v>
      </c>
      <c r="B25" s="24">
        <v>1091300</v>
      </c>
      <c r="C25" s="24">
        <v>1091300</v>
      </c>
      <c r="D25" s="26">
        <f t="shared" si="0"/>
        <v>100</v>
      </c>
      <c r="E25" s="49">
        <f t="shared" si="1"/>
        <v>0</v>
      </c>
    </row>
    <row r="26" spans="1:5" ht="27.75" customHeight="1">
      <c r="A26" s="16" t="s">
        <v>65</v>
      </c>
      <c r="B26" s="25">
        <v>200000</v>
      </c>
      <c r="C26" s="27">
        <v>200000</v>
      </c>
      <c r="D26" s="26">
        <f t="shared" si="0"/>
        <v>100</v>
      </c>
      <c r="E26" s="49">
        <f t="shared" si="1"/>
        <v>0</v>
      </c>
    </row>
    <row r="27" spans="1:5" ht="39.75" customHeight="1">
      <c r="A27" s="197" t="s">
        <v>69</v>
      </c>
      <c r="B27" s="198">
        <v>46600</v>
      </c>
      <c r="C27" s="198">
        <v>46600</v>
      </c>
      <c r="D27" s="199">
        <f t="shared" si="0"/>
        <v>100</v>
      </c>
      <c r="E27" s="200">
        <f t="shared" si="1"/>
        <v>0</v>
      </c>
    </row>
    <row r="28" spans="1:5" ht="24.75" customHeight="1">
      <c r="A28" s="201" t="s">
        <v>157</v>
      </c>
      <c r="B28" s="198">
        <v>100</v>
      </c>
      <c r="C28" s="202">
        <v>100</v>
      </c>
      <c r="D28" s="199">
        <f t="shared" si="0"/>
        <v>100</v>
      </c>
      <c r="E28" s="200">
        <f t="shared" si="1"/>
        <v>0</v>
      </c>
    </row>
    <row r="29" spans="1:5" ht="24.75" customHeight="1">
      <c r="A29" s="42" t="s">
        <v>134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9.75" customHeight="1">
      <c r="A30" s="197" t="s">
        <v>165</v>
      </c>
      <c r="B30" s="198">
        <v>7500</v>
      </c>
      <c r="C30" s="198">
        <v>7500</v>
      </c>
      <c r="D30" s="199">
        <f t="shared" si="0"/>
        <v>100</v>
      </c>
      <c r="E30" s="200">
        <f t="shared" si="1"/>
        <v>0</v>
      </c>
    </row>
    <row r="31" spans="1:5" ht="16.5" customHeight="1">
      <c r="A31" s="16" t="s">
        <v>107</v>
      </c>
      <c r="B31" s="190">
        <f>B32</f>
        <v>127000</v>
      </c>
      <c r="C31" s="190">
        <f>C32</f>
        <v>100000</v>
      </c>
      <c r="D31" s="26">
        <f t="shared" si="0"/>
        <v>78.74015748031496</v>
      </c>
      <c r="E31" s="49">
        <f t="shared" si="1"/>
        <v>-27000</v>
      </c>
    </row>
    <row r="32" spans="1:5" s="7" customFormat="1" ht="14.25" customHeight="1">
      <c r="A32" s="63" t="s">
        <v>194</v>
      </c>
      <c r="B32" s="64">
        <v>127000</v>
      </c>
      <c r="C32" s="64">
        <v>100000</v>
      </c>
      <c r="D32" s="64">
        <f t="shared" si="0"/>
        <v>78.74015748031496</v>
      </c>
      <c r="E32" s="43">
        <f t="shared" si="1"/>
        <v>-27000</v>
      </c>
    </row>
    <row r="33" spans="1:5" ht="27.75" customHeight="1">
      <c r="A33" s="16" t="s">
        <v>47</v>
      </c>
      <c r="B33" s="25">
        <v>0</v>
      </c>
      <c r="C33" s="27">
        <v>0</v>
      </c>
      <c r="D33" s="64" t="str">
        <f t="shared" si="0"/>
        <v>   </v>
      </c>
      <c r="E33" s="49">
        <f t="shared" si="1"/>
        <v>0</v>
      </c>
    </row>
    <row r="34" spans="1:5" ht="21.75" customHeight="1">
      <c r="A34" s="161" t="s">
        <v>14</v>
      </c>
      <c r="B34" s="165">
        <f>SUM(B24,B25,B26:B31,B33)</f>
        <v>1715100</v>
      </c>
      <c r="C34" s="165">
        <f>SUM(C24,C25,C26:C31,C33)</f>
        <v>1705198.6</v>
      </c>
      <c r="D34" s="163">
        <f t="shared" si="0"/>
        <v>99.42269255437002</v>
      </c>
      <c r="E34" s="164">
        <f t="shared" si="1"/>
        <v>-9901.399999999907</v>
      </c>
    </row>
    <row r="35" spans="1:5" ht="12.75">
      <c r="A35" s="30" t="s">
        <v>66</v>
      </c>
      <c r="B35" s="24"/>
      <c r="C35" s="25"/>
      <c r="D35" s="26" t="str">
        <f t="shared" si="0"/>
        <v>   </v>
      </c>
      <c r="E35" s="49">
        <f t="shared" si="1"/>
        <v>0</v>
      </c>
    </row>
    <row r="36" spans="1:5" ht="13.5" thickBot="1">
      <c r="A36" s="152" t="s">
        <v>15</v>
      </c>
      <c r="B36" s="153"/>
      <c r="C36" s="154"/>
      <c r="D36" s="166" t="str">
        <f t="shared" si="0"/>
        <v>   </v>
      </c>
      <c r="E36" s="167">
        <f t="shared" si="1"/>
        <v>0</v>
      </c>
    </row>
    <row r="37" spans="1:5" ht="13.5" thickBot="1">
      <c r="A37" s="183" t="s">
        <v>48</v>
      </c>
      <c r="B37" s="184">
        <v>730950</v>
      </c>
      <c r="C37" s="184">
        <v>726324.88</v>
      </c>
      <c r="D37" s="185">
        <f t="shared" si="0"/>
        <v>99.36724536562008</v>
      </c>
      <c r="E37" s="186">
        <f t="shared" si="1"/>
        <v>-4625.119999999995</v>
      </c>
    </row>
    <row r="38" spans="1:5" ht="13.5" thickBot="1">
      <c r="A38" s="171" t="s">
        <v>49</v>
      </c>
      <c r="B38" s="172">
        <v>730950</v>
      </c>
      <c r="C38" s="184">
        <v>726324.88</v>
      </c>
      <c r="D38" s="173">
        <f t="shared" si="0"/>
        <v>99.36724536562008</v>
      </c>
      <c r="E38" s="174">
        <f t="shared" si="1"/>
        <v>-4625.119999999995</v>
      </c>
    </row>
    <row r="39" spans="1:5" ht="12.75">
      <c r="A39" s="116" t="s">
        <v>233</v>
      </c>
      <c r="B39" s="25">
        <v>429900</v>
      </c>
      <c r="C39" s="28">
        <v>429557.38</v>
      </c>
      <c r="D39" s="26">
        <f t="shared" si="0"/>
        <v>99.92030239590602</v>
      </c>
      <c r="E39" s="49">
        <f t="shared" si="1"/>
        <v>-342.61999999999534</v>
      </c>
    </row>
    <row r="40" spans="1:5" ht="12.75">
      <c r="A40" s="16" t="s">
        <v>195</v>
      </c>
      <c r="B40" s="25">
        <v>100</v>
      </c>
      <c r="C40" s="28">
        <v>100</v>
      </c>
      <c r="D40" s="26">
        <f t="shared" si="0"/>
        <v>100</v>
      </c>
      <c r="E40" s="49">
        <f t="shared" si="1"/>
        <v>0</v>
      </c>
    </row>
    <row r="41" spans="1:5" ht="12.75">
      <c r="A41" s="16" t="s">
        <v>158</v>
      </c>
      <c r="B41" s="25">
        <v>0</v>
      </c>
      <c r="C41" s="28">
        <v>0</v>
      </c>
      <c r="D41" s="26" t="str">
        <f t="shared" si="0"/>
        <v>   </v>
      </c>
      <c r="E41" s="49">
        <f t="shared" si="1"/>
        <v>0</v>
      </c>
    </row>
    <row r="42" spans="1:5" ht="13.5" thickBot="1">
      <c r="A42" s="151" t="s">
        <v>72</v>
      </c>
      <c r="B42" s="168">
        <v>0</v>
      </c>
      <c r="C42" s="169">
        <v>0</v>
      </c>
      <c r="D42" s="166" t="str">
        <f t="shared" si="0"/>
        <v>   </v>
      </c>
      <c r="E42" s="167">
        <f t="shared" si="1"/>
        <v>0</v>
      </c>
    </row>
    <row r="43" spans="1:5" ht="13.5" thickBot="1">
      <c r="A43" s="183" t="s">
        <v>67</v>
      </c>
      <c r="B43" s="192">
        <f>SUM(B44)</f>
        <v>46600</v>
      </c>
      <c r="C43" s="192">
        <f>SUM(C44)</f>
        <v>46600</v>
      </c>
      <c r="D43" s="185">
        <f t="shared" si="0"/>
        <v>100</v>
      </c>
      <c r="E43" s="186">
        <f t="shared" si="1"/>
        <v>0</v>
      </c>
    </row>
    <row r="44" spans="1:5" ht="24.75" thickBot="1">
      <c r="A44" s="175" t="s">
        <v>190</v>
      </c>
      <c r="B44" s="176">
        <v>46600</v>
      </c>
      <c r="C44" s="177">
        <v>46600</v>
      </c>
      <c r="D44" s="178">
        <f t="shared" si="0"/>
        <v>100</v>
      </c>
      <c r="E44" s="179">
        <f t="shared" si="1"/>
        <v>0</v>
      </c>
    </row>
    <row r="45" spans="1:5" ht="13.5" thickBot="1">
      <c r="A45" s="183" t="s">
        <v>50</v>
      </c>
      <c r="B45" s="193">
        <f>SUM(B46)</f>
        <v>0</v>
      </c>
      <c r="C45" s="192">
        <f>SUM(C46)</f>
        <v>0</v>
      </c>
      <c r="D45" s="185" t="str">
        <f t="shared" si="0"/>
        <v>   </v>
      </c>
      <c r="E45" s="186">
        <f t="shared" si="1"/>
        <v>0</v>
      </c>
    </row>
    <row r="46" spans="1:5" ht="26.25" thickBot="1">
      <c r="A46" s="103" t="s">
        <v>145</v>
      </c>
      <c r="B46" s="176">
        <v>0</v>
      </c>
      <c r="C46" s="177">
        <v>0</v>
      </c>
      <c r="D46" s="178" t="str">
        <f t="shared" si="0"/>
        <v>   </v>
      </c>
      <c r="E46" s="179">
        <f t="shared" si="1"/>
        <v>0</v>
      </c>
    </row>
    <row r="47" spans="1:5" ht="13.5" thickBot="1">
      <c r="A47" s="183" t="s">
        <v>51</v>
      </c>
      <c r="B47" s="193">
        <f>SUM(B49)</f>
        <v>0</v>
      </c>
      <c r="C47" s="193">
        <f>SUM(C49)</f>
        <v>0</v>
      </c>
      <c r="D47" s="185" t="str">
        <f t="shared" si="0"/>
        <v>   </v>
      </c>
      <c r="E47" s="186">
        <f t="shared" si="1"/>
        <v>0</v>
      </c>
    </row>
    <row r="48" spans="1:5" ht="12.75">
      <c r="A48" s="171" t="s">
        <v>63</v>
      </c>
      <c r="B48" s="172">
        <v>0</v>
      </c>
      <c r="C48" s="172">
        <v>0</v>
      </c>
      <c r="D48" s="173" t="str">
        <f t="shared" si="0"/>
        <v>   </v>
      </c>
      <c r="E48" s="174">
        <f t="shared" si="1"/>
        <v>0</v>
      </c>
    </row>
    <row r="49" spans="1:5" ht="13.5" thickBot="1">
      <c r="A49" s="151" t="s">
        <v>73</v>
      </c>
      <c r="B49" s="168">
        <v>0</v>
      </c>
      <c r="C49" s="168">
        <v>0</v>
      </c>
      <c r="D49" s="166" t="str">
        <f t="shared" si="0"/>
        <v>   </v>
      </c>
      <c r="E49" s="167">
        <f t="shared" si="1"/>
        <v>0</v>
      </c>
    </row>
    <row r="50" spans="1:5" ht="13.5" customHeight="1" thickBot="1">
      <c r="A50" s="183" t="s">
        <v>16</v>
      </c>
      <c r="B50" s="193">
        <f>SUM(B53,B51)</f>
        <v>326622.78</v>
      </c>
      <c r="C50" s="193">
        <f>SUM(C53,C51)</f>
        <v>299622.78</v>
      </c>
      <c r="D50" s="185">
        <f t="shared" si="0"/>
        <v>91.73358330977405</v>
      </c>
      <c r="E50" s="186">
        <f t="shared" si="1"/>
        <v>-27000</v>
      </c>
    </row>
    <row r="51" spans="1:5" ht="13.5" customHeight="1">
      <c r="A51" s="171" t="s">
        <v>138</v>
      </c>
      <c r="B51" s="196">
        <f>SUM(B52)</f>
        <v>0</v>
      </c>
      <c r="C51" s="196">
        <f>SUM(C52)</f>
        <v>0</v>
      </c>
      <c r="D51" s="173" t="str">
        <f t="shared" si="0"/>
        <v>   </v>
      </c>
      <c r="E51" s="174">
        <f t="shared" si="1"/>
        <v>0</v>
      </c>
    </row>
    <row r="52" spans="1:5" ht="14.25" customHeight="1">
      <c r="A52" s="16" t="s">
        <v>139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2.75">
      <c r="A53" s="16" t="s">
        <v>83</v>
      </c>
      <c r="B53" s="25">
        <v>326622.78</v>
      </c>
      <c r="C53" s="25">
        <v>299622.78</v>
      </c>
      <c r="D53" s="26">
        <f t="shared" si="0"/>
        <v>91.73358330977405</v>
      </c>
      <c r="E53" s="49">
        <f t="shared" si="1"/>
        <v>-27000</v>
      </c>
    </row>
    <row r="54" spans="1:5" ht="12.75">
      <c r="A54" s="16" t="s">
        <v>81</v>
      </c>
      <c r="B54" s="25">
        <v>99622.78</v>
      </c>
      <c r="C54" s="27">
        <v>99622.78</v>
      </c>
      <c r="D54" s="26">
        <f t="shared" si="0"/>
        <v>100</v>
      </c>
      <c r="E54" s="49">
        <f t="shared" si="1"/>
        <v>0</v>
      </c>
    </row>
    <row r="55" spans="1:5" ht="12.75">
      <c r="A55" s="16" t="s">
        <v>123</v>
      </c>
      <c r="B55" s="25">
        <v>127000</v>
      </c>
      <c r="C55" s="27">
        <v>100000</v>
      </c>
      <c r="D55" s="26">
        <f t="shared" si="0"/>
        <v>78.74015748031496</v>
      </c>
      <c r="E55" s="49">
        <f t="shared" si="1"/>
        <v>-27000</v>
      </c>
    </row>
    <row r="56" spans="1:5" ht="12.75">
      <c r="A56" s="16" t="s">
        <v>124</v>
      </c>
      <c r="B56" s="25">
        <v>100000</v>
      </c>
      <c r="C56" s="27">
        <v>100000</v>
      </c>
      <c r="D56" s="26">
        <f t="shared" si="0"/>
        <v>100</v>
      </c>
      <c r="E56" s="49">
        <f t="shared" si="1"/>
        <v>0</v>
      </c>
    </row>
    <row r="57" spans="1:5" ht="13.5" thickBot="1">
      <c r="A57" s="151" t="s">
        <v>84</v>
      </c>
      <c r="B57" s="168">
        <v>0</v>
      </c>
      <c r="C57" s="169">
        <v>0</v>
      </c>
      <c r="D57" s="166" t="str">
        <f t="shared" si="0"/>
        <v>   </v>
      </c>
      <c r="E57" s="167">
        <f t="shared" si="1"/>
        <v>0</v>
      </c>
    </row>
    <row r="58" spans="1:5" ht="15.75" thickBot="1">
      <c r="A58" s="187" t="s">
        <v>24</v>
      </c>
      <c r="B58" s="145">
        <v>550</v>
      </c>
      <c r="C58" s="145">
        <v>550</v>
      </c>
      <c r="D58" s="185">
        <f t="shared" si="0"/>
        <v>100</v>
      </c>
      <c r="E58" s="186">
        <f t="shared" si="1"/>
        <v>0</v>
      </c>
    </row>
    <row r="59" spans="1:5" ht="13.5" thickBot="1">
      <c r="A59" s="183" t="s">
        <v>54</v>
      </c>
      <c r="B59" s="194">
        <f>B60</f>
        <v>598677.22</v>
      </c>
      <c r="C59" s="194">
        <f>C60</f>
        <v>593152.72</v>
      </c>
      <c r="D59" s="185">
        <f t="shared" si="0"/>
        <v>99.07721559874952</v>
      </c>
      <c r="E59" s="186">
        <f t="shared" si="1"/>
        <v>-5524.5</v>
      </c>
    </row>
    <row r="60" spans="1:5" ht="12.75">
      <c r="A60" s="171" t="s">
        <v>55</v>
      </c>
      <c r="B60" s="172">
        <v>598677.22</v>
      </c>
      <c r="C60" s="180">
        <v>593152.72</v>
      </c>
      <c r="D60" s="173">
        <f t="shared" si="0"/>
        <v>99.07721559874952</v>
      </c>
      <c r="E60" s="174">
        <f t="shared" si="1"/>
        <v>-5524.5</v>
      </c>
    </row>
    <row r="61" spans="1:5" ht="12.75">
      <c r="A61" s="116" t="s">
        <v>234</v>
      </c>
      <c r="B61" s="25">
        <v>305997.93</v>
      </c>
      <c r="C61" s="27">
        <v>302784.1</v>
      </c>
      <c r="D61" s="26">
        <f t="shared" si="0"/>
        <v>98.94972165334582</v>
      </c>
      <c r="E61" s="49">
        <f t="shared" si="1"/>
        <v>-3213.8300000000163</v>
      </c>
    </row>
    <row r="62" spans="1:5" ht="14.25" customHeight="1" thickBot="1">
      <c r="A62" s="151" t="s">
        <v>191</v>
      </c>
      <c r="B62" s="168">
        <v>7500</v>
      </c>
      <c r="C62" s="169">
        <v>7500</v>
      </c>
      <c r="D62" s="166">
        <f t="shared" si="0"/>
        <v>100</v>
      </c>
      <c r="E62" s="167">
        <f t="shared" si="1"/>
        <v>0</v>
      </c>
    </row>
    <row r="63" spans="1:5" ht="13.5" thickBot="1">
      <c r="A63" s="183" t="s">
        <v>239</v>
      </c>
      <c r="B63" s="193">
        <f>SUM(B64,)</f>
        <v>60000</v>
      </c>
      <c r="C63" s="193">
        <f>SUM(C64,)</f>
        <v>60000</v>
      </c>
      <c r="D63" s="185">
        <f t="shared" si="0"/>
        <v>100</v>
      </c>
      <c r="E63" s="186">
        <f t="shared" si="1"/>
        <v>0</v>
      </c>
    </row>
    <row r="64" spans="1:5" ht="13.5" thickBot="1">
      <c r="A64" s="181" t="s">
        <v>56</v>
      </c>
      <c r="B64" s="176">
        <v>60000</v>
      </c>
      <c r="C64" s="182">
        <v>60000</v>
      </c>
      <c r="D64" s="178">
        <f t="shared" si="0"/>
        <v>100</v>
      </c>
      <c r="E64" s="179">
        <f t="shared" si="1"/>
        <v>0</v>
      </c>
    </row>
    <row r="65" spans="1:5" ht="13.5" thickBot="1">
      <c r="A65" s="183" t="s">
        <v>18</v>
      </c>
      <c r="B65" s="193">
        <f>B66</f>
        <v>0</v>
      </c>
      <c r="C65" s="193">
        <f>C66</f>
        <v>0</v>
      </c>
      <c r="D65" s="185" t="str">
        <f t="shared" si="0"/>
        <v>   </v>
      </c>
      <c r="E65" s="186">
        <f t="shared" si="1"/>
        <v>0</v>
      </c>
    </row>
    <row r="66" spans="1:5" ht="12.75">
      <c r="A66" s="171" t="s">
        <v>248</v>
      </c>
      <c r="B66" s="196">
        <f>SUM(B67)</f>
        <v>0</v>
      </c>
      <c r="C66" s="196">
        <f>SUM(C67)</f>
        <v>0</v>
      </c>
      <c r="D66" s="173" t="str">
        <f t="shared" si="0"/>
        <v>   </v>
      </c>
      <c r="E66" s="174">
        <f t="shared" si="1"/>
        <v>0</v>
      </c>
    </row>
    <row r="67" spans="1:5" ht="12.75">
      <c r="A67" s="155" t="s">
        <v>273</v>
      </c>
      <c r="B67" s="195">
        <f>SUM(B68)</f>
        <v>0</v>
      </c>
      <c r="C67" s="195">
        <f>SUM(C68)</f>
        <v>0</v>
      </c>
      <c r="D67" s="26" t="str">
        <f t="shared" si="0"/>
        <v>   </v>
      </c>
      <c r="E67" s="49">
        <f t="shared" si="1"/>
        <v>0</v>
      </c>
    </row>
    <row r="68" spans="1:5" ht="25.5" customHeight="1">
      <c r="A68" s="16" t="s">
        <v>262</v>
      </c>
      <c r="B68" s="190">
        <f>SUM(B69:B71)</f>
        <v>0</v>
      </c>
      <c r="C68" s="190">
        <f>SUM(C69:C71)</f>
        <v>0</v>
      </c>
      <c r="D68" s="26" t="str">
        <f t="shared" si="0"/>
        <v>   </v>
      </c>
      <c r="E68" s="49">
        <f t="shared" si="1"/>
        <v>0</v>
      </c>
    </row>
    <row r="69" spans="1:5" ht="15.75" customHeight="1">
      <c r="A69" s="47" t="s">
        <v>259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4.25" customHeight="1">
      <c r="A70" s="47" t="s">
        <v>260</v>
      </c>
      <c r="B70">
        <v>0</v>
      </c>
      <c r="C70" s="27"/>
      <c r="D70" s="26" t="str">
        <f>IF(B70=0,"   ",C70/B70*100)</f>
        <v>   </v>
      </c>
      <c r="E70" s="49">
        <f>C70-B70</f>
        <v>0</v>
      </c>
    </row>
    <row r="71" spans="1:5" ht="12.75" customHeight="1">
      <c r="A71" s="47" t="s">
        <v>261</v>
      </c>
      <c r="B71" s="114">
        <v>0</v>
      </c>
      <c r="C71" s="27"/>
      <c r="D71" s="26" t="str">
        <f>IF(B71=0,"   ",C71/B71*100)</f>
        <v>   </v>
      </c>
      <c r="E71" s="49">
        <f>C71-B71</f>
        <v>0</v>
      </c>
    </row>
    <row r="72" spans="1:5" ht="18" customHeight="1">
      <c r="A72" s="161" t="s">
        <v>19</v>
      </c>
      <c r="B72" s="165">
        <f>SUM(B37,B43,B45,B47,B50,B58,B59,B63,B65,)</f>
        <v>1763400</v>
      </c>
      <c r="C72" s="165">
        <f>SUM(C37,C43,C45,C47,C50,C58,C59,C63,C65,)</f>
        <v>1726250.3800000001</v>
      </c>
      <c r="D72" s="163">
        <f>IF(B72=0,"   ",C72/B72*100)</f>
        <v>97.89329590563685</v>
      </c>
      <c r="E72" s="164">
        <f>C72-B72</f>
        <v>-37149.61999999988</v>
      </c>
    </row>
    <row r="73" spans="1:5" ht="14.25" customHeight="1" thickBot="1">
      <c r="A73" s="98" t="s">
        <v>237</v>
      </c>
      <c r="B73" s="209">
        <f>B39+B61</f>
        <v>735897.9299999999</v>
      </c>
      <c r="C73" s="209">
        <f>C39+C61</f>
        <v>732341.48</v>
      </c>
      <c r="D73" s="99">
        <f>IF(B73=0,"   ",C73/B73*100)</f>
        <v>99.51671966246732</v>
      </c>
      <c r="E73" s="100">
        <f>C73-B73</f>
        <v>-3556.4499999999534</v>
      </c>
    </row>
    <row r="74" spans="1:5" s="76" customFormat="1" ht="23.25" customHeight="1">
      <c r="A74" s="110" t="s">
        <v>270</v>
      </c>
      <c r="B74" s="110"/>
      <c r="C74" s="256"/>
      <c r="D74" s="256"/>
      <c r="E74" s="256"/>
    </row>
    <row r="75" spans="1:5" s="76" customFormat="1" ht="12" customHeight="1">
      <c r="A75" s="110" t="s">
        <v>269</v>
      </c>
      <c r="B75" s="110"/>
      <c r="C75" s="111" t="s">
        <v>271</v>
      </c>
      <c r="D75" s="112"/>
      <c r="E75" s="113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</sheetData>
  <mergeCells count="2">
    <mergeCell ref="A1:E1"/>
    <mergeCell ref="C74:E74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Normal="75" zoomScaleSheetLayoutView="100" workbookViewId="0" topLeftCell="A34">
      <selection activeCell="B58" sqref="B58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58" t="s">
        <v>296</v>
      </c>
      <c r="B1" s="258"/>
      <c r="C1" s="258"/>
      <c r="D1" s="258"/>
      <c r="E1" s="258"/>
    </row>
    <row r="2" spans="1:5" ht="13.5" thickBot="1">
      <c r="A2" s="4"/>
      <c r="B2" s="4"/>
      <c r="C2" s="5"/>
      <c r="D2" s="4"/>
      <c r="E2" s="4" t="s">
        <v>0</v>
      </c>
    </row>
    <row r="3" spans="1:5" ht="61.5" customHeight="1">
      <c r="A3" s="35" t="s">
        <v>1</v>
      </c>
      <c r="B3" s="19" t="s">
        <v>215</v>
      </c>
      <c r="C3" s="32" t="s">
        <v>294</v>
      </c>
      <c r="D3" s="19" t="s">
        <v>218</v>
      </c>
      <c r="E3" s="19" t="s">
        <v>219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88">
        <f>SUM(B7)</f>
        <v>64000</v>
      </c>
      <c r="C6" s="188">
        <f>SUM(C7)</f>
        <v>69315.52</v>
      </c>
      <c r="D6" s="26">
        <f aca="true" t="shared" si="0" ref="D6:D69">IF(B6=0,"   ",C6/B6*100)</f>
        <v>108.30550000000001</v>
      </c>
      <c r="E6" s="49">
        <f aca="true" t="shared" si="1" ref="E6:E93">C6-B6</f>
        <v>5315.520000000004</v>
      </c>
    </row>
    <row r="7" spans="1:5" ht="15" customHeight="1">
      <c r="A7" s="16" t="s">
        <v>57</v>
      </c>
      <c r="B7" s="25">
        <v>64000</v>
      </c>
      <c r="C7" s="27">
        <v>69315.52</v>
      </c>
      <c r="D7" s="26">
        <f t="shared" si="0"/>
        <v>108.30550000000001</v>
      </c>
      <c r="E7" s="49">
        <f t="shared" si="1"/>
        <v>5315.520000000004</v>
      </c>
    </row>
    <row r="8" spans="1:5" ht="16.5" customHeight="1">
      <c r="A8" s="16" t="s">
        <v>7</v>
      </c>
      <c r="B8" s="190">
        <f>B9</f>
        <v>50000</v>
      </c>
      <c r="C8" s="190">
        <f>C9</f>
        <v>49873.62</v>
      </c>
      <c r="D8" s="26">
        <f t="shared" si="0"/>
        <v>99.74724</v>
      </c>
      <c r="E8" s="49">
        <f t="shared" si="1"/>
        <v>-126.37999999999738</v>
      </c>
    </row>
    <row r="9" spans="1:5" ht="15" customHeight="1">
      <c r="A9" s="16" t="s">
        <v>38</v>
      </c>
      <c r="B9" s="25">
        <v>50000</v>
      </c>
      <c r="C9" s="27">
        <v>49873.62</v>
      </c>
      <c r="D9" s="26">
        <f t="shared" si="0"/>
        <v>99.74724</v>
      </c>
      <c r="E9" s="49">
        <f t="shared" si="1"/>
        <v>-126.37999999999738</v>
      </c>
    </row>
    <row r="10" spans="1:5" ht="15" customHeight="1">
      <c r="A10" s="16" t="s">
        <v>9</v>
      </c>
      <c r="B10" s="190">
        <f>SUM(B11:B12)</f>
        <v>85400</v>
      </c>
      <c r="C10" s="190">
        <f>SUM(C11:C12)</f>
        <v>92246.37000000001</v>
      </c>
      <c r="D10" s="26">
        <f t="shared" si="0"/>
        <v>108.01682669789227</v>
      </c>
      <c r="E10" s="49">
        <f t="shared" si="1"/>
        <v>6846.37000000001</v>
      </c>
    </row>
    <row r="11" spans="1:5" ht="12.75" customHeight="1">
      <c r="A11" s="16" t="s">
        <v>39</v>
      </c>
      <c r="B11" s="25">
        <v>15000</v>
      </c>
      <c r="C11" s="27">
        <v>19244.38</v>
      </c>
      <c r="D11" s="26">
        <f t="shared" si="0"/>
        <v>128.29586666666668</v>
      </c>
      <c r="E11" s="49">
        <f t="shared" si="1"/>
        <v>4244.380000000001</v>
      </c>
    </row>
    <row r="12" spans="1:5" ht="15" customHeight="1">
      <c r="A12" s="16" t="s">
        <v>10</v>
      </c>
      <c r="B12" s="25">
        <v>70400</v>
      </c>
      <c r="C12" s="27">
        <v>73001.99</v>
      </c>
      <c r="D12" s="26">
        <f t="shared" si="0"/>
        <v>103.69600852272728</v>
      </c>
      <c r="E12" s="49">
        <f t="shared" si="1"/>
        <v>2601.9900000000052</v>
      </c>
    </row>
    <row r="13" spans="1:5" ht="27.75" customHeight="1">
      <c r="A13" s="16" t="s">
        <v>142</v>
      </c>
      <c r="B13" s="25">
        <v>0</v>
      </c>
      <c r="C13" s="25">
        <v>0</v>
      </c>
      <c r="D13" s="26" t="str">
        <f t="shared" si="0"/>
        <v>   </v>
      </c>
      <c r="E13" s="49">
        <f t="shared" si="1"/>
        <v>0</v>
      </c>
    </row>
    <row r="14" spans="1:5" ht="27.75" customHeight="1">
      <c r="A14" s="16" t="s">
        <v>40</v>
      </c>
      <c r="B14" s="190">
        <f>SUM(B15:B16)</f>
        <v>145000</v>
      </c>
      <c r="C14" s="190">
        <f>SUM(C15:C16)</f>
        <v>147035.57</v>
      </c>
      <c r="D14" s="26">
        <f t="shared" si="0"/>
        <v>101.40384137931035</v>
      </c>
      <c r="E14" s="49">
        <f t="shared" si="1"/>
        <v>2035.570000000007</v>
      </c>
    </row>
    <row r="15" spans="1:5" ht="12.75" customHeight="1">
      <c r="A15" s="16" t="s">
        <v>41</v>
      </c>
      <c r="B15" s="25">
        <v>145000</v>
      </c>
      <c r="C15" s="25">
        <v>147035.57</v>
      </c>
      <c r="D15" s="26">
        <f t="shared" si="0"/>
        <v>101.40384137931035</v>
      </c>
      <c r="E15" s="49">
        <f t="shared" si="1"/>
        <v>2035.570000000007</v>
      </c>
    </row>
    <row r="16" spans="1:5" ht="26.25" customHeight="1">
      <c r="A16" s="16" t="s">
        <v>42</v>
      </c>
      <c r="B16" s="25">
        <v>0</v>
      </c>
      <c r="C16" s="25">
        <v>0</v>
      </c>
      <c r="D16" s="26" t="str">
        <f t="shared" si="0"/>
        <v>   </v>
      </c>
      <c r="E16" s="49">
        <f t="shared" si="1"/>
        <v>0</v>
      </c>
    </row>
    <row r="17" spans="1:5" ht="15.75" customHeight="1">
      <c r="A17" s="42" t="s">
        <v>147</v>
      </c>
      <c r="B17" s="25">
        <v>2000</v>
      </c>
      <c r="C17" s="27">
        <v>2627.39</v>
      </c>
      <c r="D17" s="26">
        <f t="shared" si="0"/>
        <v>131.3695</v>
      </c>
      <c r="E17" s="49">
        <f t="shared" si="1"/>
        <v>627.3899999999999</v>
      </c>
    </row>
    <row r="18" spans="1:5" ht="15.75" customHeight="1">
      <c r="A18" s="16" t="s">
        <v>105</v>
      </c>
      <c r="B18" s="188">
        <f>B19</f>
        <v>3000</v>
      </c>
      <c r="C18" s="188">
        <f>C19</f>
        <v>3955.9</v>
      </c>
      <c r="D18" s="26">
        <f t="shared" si="0"/>
        <v>131.86333333333334</v>
      </c>
      <c r="E18" s="49">
        <f t="shared" si="1"/>
        <v>955.9000000000001</v>
      </c>
    </row>
    <row r="19" spans="1:5" ht="27.75" customHeight="1">
      <c r="A19" s="16" t="s">
        <v>106</v>
      </c>
      <c r="B19" s="25">
        <v>3000</v>
      </c>
      <c r="C19" s="27">
        <v>3955.9</v>
      </c>
      <c r="D19" s="26">
        <f t="shared" si="0"/>
        <v>131.86333333333334</v>
      </c>
      <c r="E19" s="49">
        <f t="shared" si="1"/>
        <v>955.9000000000001</v>
      </c>
    </row>
    <row r="20" spans="1:5" ht="13.5" customHeight="1">
      <c r="A20" s="16" t="s">
        <v>44</v>
      </c>
      <c r="B20" s="190">
        <f>SUM(B21:B22)</f>
        <v>15000</v>
      </c>
      <c r="C20" s="190">
        <f>SUM(C21:C22)</f>
        <v>15322</v>
      </c>
      <c r="D20" s="26">
        <f t="shared" si="0"/>
        <v>102.14666666666668</v>
      </c>
      <c r="E20" s="49">
        <f t="shared" si="1"/>
        <v>322</v>
      </c>
    </row>
    <row r="21" spans="1:5" ht="13.5" customHeight="1">
      <c r="A21" s="16" t="s">
        <v>303</v>
      </c>
      <c r="B21" s="25">
        <v>0</v>
      </c>
      <c r="C21" s="25">
        <v>5622</v>
      </c>
      <c r="D21" s="26"/>
      <c r="E21" s="49"/>
    </row>
    <row r="22" spans="1:5" ht="15" customHeight="1">
      <c r="A22" s="16" t="s">
        <v>68</v>
      </c>
      <c r="B22" s="25">
        <v>15000</v>
      </c>
      <c r="C22" s="27">
        <v>9700</v>
      </c>
      <c r="D22" s="26">
        <f t="shared" si="0"/>
        <v>64.66666666666666</v>
      </c>
      <c r="E22" s="49">
        <f t="shared" si="1"/>
        <v>-5300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6.5" customHeight="1">
      <c r="A24" s="161" t="s">
        <v>11</v>
      </c>
      <c r="B24" s="162">
        <f>SUM(B6,B8,B10,B13,B14,B17,B18,B22,B23,)</f>
        <v>364400</v>
      </c>
      <c r="C24" s="162">
        <f>SUM(C6,C8,C10,C13,C14,C17,C18,C20,C23)</f>
        <v>380376.37000000005</v>
      </c>
      <c r="D24" s="163">
        <f t="shared" si="0"/>
        <v>104.38429473106478</v>
      </c>
      <c r="E24" s="164">
        <f t="shared" si="1"/>
        <v>15976.370000000054</v>
      </c>
    </row>
    <row r="25" spans="1:5" ht="18" customHeight="1">
      <c r="A25" s="17" t="s">
        <v>46</v>
      </c>
      <c r="B25" s="24">
        <v>1271300</v>
      </c>
      <c r="C25" s="24">
        <v>1271300</v>
      </c>
      <c r="D25" s="26">
        <f t="shared" si="0"/>
        <v>100</v>
      </c>
      <c r="E25" s="49">
        <f t="shared" si="1"/>
        <v>0</v>
      </c>
    </row>
    <row r="26" spans="1:5" ht="15.75" customHeight="1">
      <c r="A26" s="16" t="s">
        <v>65</v>
      </c>
      <c r="B26" s="25">
        <v>70000</v>
      </c>
      <c r="C26" s="27">
        <v>70000</v>
      </c>
      <c r="D26" s="26">
        <f t="shared" si="0"/>
        <v>100</v>
      </c>
      <c r="E26" s="49">
        <f t="shared" si="1"/>
        <v>0</v>
      </c>
    </row>
    <row r="27" spans="1:5" ht="26.25" customHeight="1">
      <c r="A27" s="197" t="s">
        <v>69</v>
      </c>
      <c r="B27" s="198">
        <v>46600</v>
      </c>
      <c r="C27" s="198">
        <v>46600</v>
      </c>
      <c r="D27" s="199">
        <f t="shared" si="0"/>
        <v>100</v>
      </c>
      <c r="E27" s="200">
        <f t="shared" si="1"/>
        <v>0</v>
      </c>
    </row>
    <row r="28" spans="1:5" ht="27.75" customHeight="1">
      <c r="A28" s="201" t="s">
        <v>157</v>
      </c>
      <c r="B28" s="198">
        <v>100</v>
      </c>
      <c r="C28" s="202">
        <v>100</v>
      </c>
      <c r="D28" s="199">
        <f t="shared" si="0"/>
        <v>100</v>
      </c>
      <c r="E28" s="200">
        <f t="shared" si="1"/>
        <v>0</v>
      </c>
    </row>
    <row r="29" spans="1:5" ht="26.25" customHeight="1">
      <c r="A29" s="16" t="s">
        <v>115</v>
      </c>
      <c r="B29" s="25">
        <v>0</v>
      </c>
      <c r="C29" s="25">
        <v>0</v>
      </c>
      <c r="D29" s="26" t="str">
        <f t="shared" si="0"/>
        <v>   </v>
      </c>
      <c r="E29" s="49">
        <f t="shared" si="1"/>
        <v>0</v>
      </c>
    </row>
    <row r="30" spans="1:5" ht="27" customHeight="1">
      <c r="A30" s="16" t="s">
        <v>183</v>
      </c>
      <c r="B30" s="25">
        <v>856000</v>
      </c>
      <c r="C30" s="25">
        <v>856000</v>
      </c>
      <c r="D30" s="26">
        <f t="shared" si="0"/>
        <v>100</v>
      </c>
      <c r="E30" s="49">
        <f t="shared" si="1"/>
        <v>0</v>
      </c>
    </row>
    <row r="31" spans="1:5" ht="30" customHeight="1">
      <c r="A31" s="16" t="s">
        <v>168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6.25" customHeight="1">
      <c r="A32" s="197" t="s">
        <v>165</v>
      </c>
      <c r="B32" s="198">
        <v>3800</v>
      </c>
      <c r="C32" s="198">
        <v>3800</v>
      </c>
      <c r="D32" s="199">
        <f t="shared" si="0"/>
        <v>100</v>
      </c>
      <c r="E32" s="200">
        <f t="shared" si="1"/>
        <v>0</v>
      </c>
    </row>
    <row r="33" spans="1:5" ht="40.5" customHeight="1">
      <c r="A33" s="16" t="s">
        <v>169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5" customHeight="1">
      <c r="A34" s="16" t="s">
        <v>76</v>
      </c>
      <c r="B34" s="191">
        <f>B35</f>
        <v>130000</v>
      </c>
      <c r="C34" s="191">
        <v>123583</v>
      </c>
      <c r="D34" s="26">
        <f t="shared" si="0"/>
        <v>95.06384615384616</v>
      </c>
      <c r="E34" s="49">
        <f t="shared" si="1"/>
        <v>-6417</v>
      </c>
    </row>
    <row r="35" spans="1:5" s="7" customFormat="1" ht="14.25" customHeight="1">
      <c r="A35" s="63" t="s">
        <v>194</v>
      </c>
      <c r="B35" s="64">
        <v>130000</v>
      </c>
      <c r="C35" s="27">
        <v>123853</v>
      </c>
      <c r="D35" s="64">
        <f t="shared" si="0"/>
        <v>95.27153846153847</v>
      </c>
      <c r="E35" s="43">
        <f t="shared" si="1"/>
        <v>-6147</v>
      </c>
    </row>
    <row r="36" spans="1:5" ht="17.25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18" customHeight="1">
      <c r="A37" s="161" t="s">
        <v>14</v>
      </c>
      <c r="B37" s="211">
        <f>SUM(B24,B25,B26:B34,B36)</f>
        <v>2742200</v>
      </c>
      <c r="C37" s="211">
        <f>SUM(C24,C25,C26:C34,C36)</f>
        <v>2751759.37</v>
      </c>
      <c r="D37" s="163">
        <f t="shared" si="0"/>
        <v>100.34860221719788</v>
      </c>
      <c r="E37" s="164">
        <f t="shared" si="1"/>
        <v>9559.370000000112</v>
      </c>
    </row>
    <row r="38" spans="1:5" ht="15" customHeight="1" thickBot="1">
      <c r="A38" s="152" t="s">
        <v>15</v>
      </c>
      <c r="B38" s="153"/>
      <c r="C38" s="154"/>
      <c r="D38" s="166" t="str">
        <f t="shared" si="0"/>
        <v>   </v>
      </c>
      <c r="E38" s="167">
        <f t="shared" si="1"/>
        <v>0</v>
      </c>
    </row>
    <row r="39" spans="1:5" ht="13.5" customHeight="1" thickBot="1">
      <c r="A39" s="183" t="s">
        <v>48</v>
      </c>
      <c r="B39" s="184">
        <v>761760</v>
      </c>
      <c r="C39" s="184">
        <v>746115.5</v>
      </c>
      <c r="D39" s="185">
        <f t="shared" si="0"/>
        <v>97.94626916614156</v>
      </c>
      <c r="E39" s="186">
        <f t="shared" si="1"/>
        <v>-15644.5</v>
      </c>
    </row>
    <row r="40" spans="1:5" ht="15.75" customHeight="1">
      <c r="A40" s="171" t="s">
        <v>49</v>
      </c>
      <c r="B40" s="172">
        <v>757800</v>
      </c>
      <c r="C40" s="172">
        <v>742186.08</v>
      </c>
      <c r="D40" s="173">
        <f t="shared" si="0"/>
        <v>97.93957244655581</v>
      </c>
      <c r="E40" s="174">
        <f t="shared" si="1"/>
        <v>-15613.920000000042</v>
      </c>
    </row>
    <row r="41" spans="1:5" ht="14.25" customHeight="1">
      <c r="A41" s="116" t="s">
        <v>233</v>
      </c>
      <c r="B41" s="25">
        <v>476900</v>
      </c>
      <c r="C41" s="28">
        <v>467210.39</v>
      </c>
      <c r="D41" s="26">
        <f t="shared" si="0"/>
        <v>97.96820926819039</v>
      </c>
      <c r="E41" s="49">
        <f t="shared" si="1"/>
        <v>-9689.609999999986</v>
      </c>
    </row>
    <row r="42" spans="1:5" ht="12.75">
      <c r="A42" s="16" t="s">
        <v>195</v>
      </c>
      <c r="B42" s="25">
        <v>100</v>
      </c>
      <c r="C42" s="28">
        <v>100</v>
      </c>
      <c r="D42" s="26">
        <f t="shared" si="0"/>
        <v>100</v>
      </c>
      <c r="E42" s="49">
        <f t="shared" si="1"/>
        <v>0</v>
      </c>
    </row>
    <row r="43" spans="1:5" ht="12.75" customHeight="1">
      <c r="A43" s="16" t="s">
        <v>158</v>
      </c>
      <c r="B43" s="25">
        <v>0</v>
      </c>
      <c r="C43" s="27">
        <v>0</v>
      </c>
      <c r="D43" s="26" t="str">
        <f t="shared" si="0"/>
        <v>   </v>
      </c>
      <c r="E43" s="49">
        <f t="shared" si="1"/>
        <v>0</v>
      </c>
    </row>
    <row r="44" spans="1:5" ht="12.75" customHeight="1">
      <c r="A44" s="16" t="s">
        <v>71</v>
      </c>
      <c r="B44" s="190">
        <f>B45</f>
        <v>3960</v>
      </c>
      <c r="C44" s="190">
        <f>C45</f>
        <v>3929.42</v>
      </c>
      <c r="D44" s="26">
        <f t="shared" si="0"/>
        <v>99.22777777777779</v>
      </c>
      <c r="E44" s="49">
        <f t="shared" si="1"/>
        <v>-30.579999999999927</v>
      </c>
    </row>
    <row r="45" spans="1:5" ht="24" customHeight="1" thickBot="1">
      <c r="A45" s="151" t="s">
        <v>89</v>
      </c>
      <c r="B45" s="168">
        <v>3960</v>
      </c>
      <c r="C45" s="169">
        <v>3929.42</v>
      </c>
      <c r="D45" s="26">
        <f t="shared" si="0"/>
        <v>99.22777777777779</v>
      </c>
      <c r="E45" s="49">
        <f t="shared" si="1"/>
        <v>-30.579999999999927</v>
      </c>
    </row>
    <row r="46" spans="1:5" ht="14.25" customHeight="1" thickBot="1">
      <c r="A46" s="183" t="s">
        <v>67</v>
      </c>
      <c r="B46" s="192">
        <f>SUM(B47)</f>
        <v>46600</v>
      </c>
      <c r="C46" s="192">
        <f>SUM(C47)</f>
        <v>46600</v>
      </c>
      <c r="D46" s="185">
        <f t="shared" si="0"/>
        <v>100</v>
      </c>
      <c r="E46" s="186">
        <f t="shared" si="1"/>
        <v>0</v>
      </c>
    </row>
    <row r="47" spans="1:5" ht="13.5" customHeight="1" thickBot="1">
      <c r="A47" s="175" t="s">
        <v>190</v>
      </c>
      <c r="B47" s="176">
        <v>46600</v>
      </c>
      <c r="C47" s="221">
        <v>46600</v>
      </c>
      <c r="D47" s="178">
        <f t="shared" si="0"/>
        <v>100</v>
      </c>
      <c r="E47" s="179">
        <f t="shared" si="1"/>
        <v>0</v>
      </c>
    </row>
    <row r="48" spans="1:5" ht="17.25" customHeight="1" thickBot="1">
      <c r="A48" s="183" t="s">
        <v>50</v>
      </c>
      <c r="B48" s="193">
        <f>SUM(B49)</f>
        <v>500</v>
      </c>
      <c r="C48" s="192">
        <f>SUM(C49)</f>
        <v>0</v>
      </c>
      <c r="D48" s="185">
        <f t="shared" si="0"/>
        <v>0</v>
      </c>
      <c r="E48" s="186">
        <f t="shared" si="1"/>
        <v>-500</v>
      </c>
    </row>
    <row r="49" spans="1:5" ht="27" customHeight="1">
      <c r="A49" s="142" t="s">
        <v>145</v>
      </c>
      <c r="B49" s="172">
        <v>500</v>
      </c>
      <c r="C49" s="180">
        <v>0</v>
      </c>
      <c r="D49" s="173">
        <f t="shared" si="0"/>
        <v>0</v>
      </c>
      <c r="E49" s="174">
        <f t="shared" si="1"/>
        <v>-500</v>
      </c>
    </row>
    <row r="50" spans="1:5" ht="15" customHeight="1" thickBot="1">
      <c r="A50" s="151" t="s">
        <v>51</v>
      </c>
      <c r="B50" s="168">
        <v>0</v>
      </c>
      <c r="C50" s="168">
        <v>0</v>
      </c>
      <c r="D50" s="166" t="str">
        <f t="shared" si="0"/>
        <v>   </v>
      </c>
      <c r="E50" s="167">
        <f t="shared" si="1"/>
        <v>0</v>
      </c>
    </row>
    <row r="51" spans="1:5" ht="15" customHeight="1" thickBot="1">
      <c r="A51" s="183" t="s">
        <v>16</v>
      </c>
      <c r="B51" s="193">
        <f>SUM(B54,B52)</f>
        <v>431540</v>
      </c>
      <c r="C51" s="193">
        <f>SUM(C54,C52)</f>
        <v>425104.96</v>
      </c>
      <c r="D51" s="185">
        <f t="shared" si="0"/>
        <v>98.5088195764008</v>
      </c>
      <c r="E51" s="186">
        <f t="shared" si="1"/>
        <v>-6435.039999999979</v>
      </c>
    </row>
    <row r="52" spans="1:5" ht="15" customHeight="1">
      <c r="A52" s="171" t="s">
        <v>146</v>
      </c>
      <c r="B52" s="196">
        <f>B53</f>
        <v>1640</v>
      </c>
      <c r="C52" s="196">
        <f>C53</f>
        <v>1639.75</v>
      </c>
      <c r="D52" s="173">
        <f t="shared" si="0"/>
        <v>99.98475609756098</v>
      </c>
      <c r="E52" s="174">
        <f t="shared" si="1"/>
        <v>-0.25</v>
      </c>
    </row>
    <row r="53" spans="1:5" ht="15" customHeight="1">
      <c r="A53" s="116" t="s">
        <v>256</v>
      </c>
      <c r="B53" s="25">
        <v>1640</v>
      </c>
      <c r="C53" s="25">
        <v>1639.75</v>
      </c>
      <c r="D53" s="26">
        <f t="shared" si="0"/>
        <v>99.98475609756098</v>
      </c>
      <c r="E53" s="49">
        <f t="shared" si="1"/>
        <v>-0.25</v>
      </c>
    </row>
    <row r="54" spans="1:5" ht="15" customHeight="1">
      <c r="A54" s="16" t="s">
        <v>83</v>
      </c>
      <c r="B54" s="25">
        <v>429900</v>
      </c>
      <c r="C54" s="25">
        <v>423465.21</v>
      </c>
      <c r="D54" s="26">
        <f t="shared" si="0"/>
        <v>98.5031891137474</v>
      </c>
      <c r="E54" s="49">
        <f t="shared" si="1"/>
        <v>-6434.789999999979</v>
      </c>
    </row>
    <row r="55" spans="1:5" ht="15" customHeight="1">
      <c r="A55" s="16" t="s">
        <v>85</v>
      </c>
      <c r="B55" s="25">
        <v>146300</v>
      </c>
      <c r="C55" s="27">
        <v>146300</v>
      </c>
      <c r="D55" s="26">
        <f t="shared" si="0"/>
        <v>100</v>
      </c>
      <c r="E55" s="49">
        <f t="shared" si="1"/>
        <v>0</v>
      </c>
    </row>
    <row r="56" spans="1:5" ht="15" customHeight="1">
      <c r="A56" s="16" t="s">
        <v>125</v>
      </c>
      <c r="B56" s="25">
        <v>130000</v>
      </c>
      <c r="C56" s="27">
        <v>123583</v>
      </c>
      <c r="D56" s="26">
        <f t="shared" si="0"/>
        <v>95.06384615384616</v>
      </c>
      <c r="E56" s="49">
        <f t="shared" si="1"/>
        <v>-6417</v>
      </c>
    </row>
    <row r="57" spans="1:5" ht="15" customHeight="1">
      <c r="A57" s="16" t="s">
        <v>126</v>
      </c>
      <c r="B57" s="25">
        <v>123600</v>
      </c>
      <c r="C57" s="27">
        <v>123583.53</v>
      </c>
      <c r="D57" s="26">
        <f t="shared" si="0"/>
        <v>99.98667475728156</v>
      </c>
      <c r="E57" s="49">
        <f t="shared" si="1"/>
        <v>-16.470000000001164</v>
      </c>
    </row>
    <row r="58" spans="1:5" ht="13.5" customHeight="1" thickBot="1">
      <c r="A58" s="151" t="s">
        <v>84</v>
      </c>
      <c r="B58" s="168">
        <v>30000</v>
      </c>
      <c r="C58" s="169">
        <v>29998.68</v>
      </c>
      <c r="D58" s="166">
        <f t="shared" si="0"/>
        <v>99.9956</v>
      </c>
      <c r="E58" s="167">
        <f t="shared" si="1"/>
        <v>-1.319999999999709</v>
      </c>
    </row>
    <row r="59" spans="1:5" ht="15.75" thickBot="1">
      <c r="A59" s="187" t="s">
        <v>24</v>
      </c>
      <c r="B59" s="145">
        <v>5000</v>
      </c>
      <c r="C59" s="145">
        <v>2975</v>
      </c>
      <c r="D59" s="185">
        <f t="shared" si="0"/>
        <v>59.5</v>
      </c>
      <c r="E59" s="186">
        <f t="shared" si="1"/>
        <v>-2025</v>
      </c>
    </row>
    <row r="60" spans="1:5" ht="15.75" customHeight="1" thickBot="1">
      <c r="A60" s="183" t="s">
        <v>54</v>
      </c>
      <c r="B60" s="194">
        <f>B61</f>
        <v>555100</v>
      </c>
      <c r="C60" s="194">
        <f>C61</f>
        <v>520758.09</v>
      </c>
      <c r="D60" s="185">
        <f t="shared" si="0"/>
        <v>93.81338317420284</v>
      </c>
      <c r="E60" s="186">
        <f t="shared" si="1"/>
        <v>-34341.909999999974</v>
      </c>
    </row>
    <row r="61" spans="1:5" ht="12.75">
      <c r="A61" s="171" t="s">
        <v>55</v>
      </c>
      <c r="B61" s="172">
        <v>555100</v>
      </c>
      <c r="C61" s="180">
        <v>520758.09</v>
      </c>
      <c r="D61" s="173">
        <f t="shared" si="0"/>
        <v>93.81338317420284</v>
      </c>
      <c r="E61" s="174">
        <f t="shared" si="1"/>
        <v>-34341.909999999974</v>
      </c>
    </row>
    <row r="62" spans="1:5" ht="12.75">
      <c r="A62" s="116" t="s">
        <v>234</v>
      </c>
      <c r="B62" s="25">
        <v>256800</v>
      </c>
      <c r="C62" s="27">
        <v>251798.26</v>
      </c>
      <c r="D62" s="26">
        <f t="shared" si="0"/>
        <v>98.05228193146418</v>
      </c>
      <c r="E62" s="49">
        <f t="shared" si="1"/>
        <v>-5001.739999999991</v>
      </c>
    </row>
    <row r="63" spans="1:5" ht="13.5" customHeight="1">
      <c r="A63" s="197" t="s">
        <v>185</v>
      </c>
      <c r="B63" s="214">
        <f>SUM(B64:B66)</f>
        <v>77500</v>
      </c>
      <c r="C63" s="214">
        <f>SUM(C64:C66)</f>
        <v>77500</v>
      </c>
      <c r="D63" s="199">
        <f t="shared" si="0"/>
        <v>100</v>
      </c>
      <c r="E63" s="200">
        <f t="shared" si="1"/>
        <v>0</v>
      </c>
    </row>
    <row r="64" spans="1:5" ht="13.5" customHeight="1">
      <c r="A64" s="197" t="s">
        <v>186</v>
      </c>
      <c r="B64" s="198">
        <v>77500</v>
      </c>
      <c r="C64" s="202">
        <v>77500</v>
      </c>
      <c r="D64" s="199">
        <f t="shared" si="0"/>
        <v>100</v>
      </c>
      <c r="E64" s="200">
        <f t="shared" si="1"/>
        <v>0</v>
      </c>
    </row>
    <row r="65" spans="1:5" ht="13.5" customHeight="1">
      <c r="A65" s="197" t="s">
        <v>209</v>
      </c>
      <c r="B65" s="198">
        <v>0</v>
      </c>
      <c r="C65" s="202">
        <v>0</v>
      </c>
      <c r="D65" s="199" t="str">
        <f t="shared" si="0"/>
        <v>   </v>
      </c>
      <c r="E65" s="200">
        <f t="shared" si="1"/>
        <v>0</v>
      </c>
    </row>
    <row r="66" spans="1:5" ht="13.5" customHeight="1">
      <c r="A66" s="197" t="s">
        <v>187</v>
      </c>
      <c r="B66" s="198">
        <v>0</v>
      </c>
      <c r="C66" s="202">
        <v>0</v>
      </c>
      <c r="D66" s="199" t="str">
        <f t="shared" si="0"/>
        <v>   </v>
      </c>
      <c r="E66" s="200">
        <f t="shared" si="1"/>
        <v>0</v>
      </c>
    </row>
    <row r="67" spans="1:5" ht="14.25" customHeight="1">
      <c r="A67" s="16" t="s">
        <v>191</v>
      </c>
      <c r="B67" s="25">
        <v>3800</v>
      </c>
      <c r="C67" s="27">
        <v>3800</v>
      </c>
      <c r="D67" s="26">
        <f t="shared" si="0"/>
        <v>100</v>
      </c>
      <c r="E67" s="49">
        <f t="shared" si="1"/>
        <v>0</v>
      </c>
    </row>
    <row r="68" spans="1:5" ht="12.75">
      <c r="A68" s="16" t="s">
        <v>239</v>
      </c>
      <c r="B68" s="190">
        <f>SUM(B69,)</f>
        <v>20000</v>
      </c>
      <c r="C68" s="190">
        <f>SUM(C69,)</f>
        <v>20000</v>
      </c>
      <c r="D68" s="26">
        <f t="shared" si="0"/>
        <v>100</v>
      </c>
      <c r="E68" s="49">
        <f t="shared" si="1"/>
        <v>0</v>
      </c>
    </row>
    <row r="69" spans="1:5" ht="13.5" thickBot="1">
      <c r="A69" s="151" t="s">
        <v>56</v>
      </c>
      <c r="B69" s="168">
        <v>20000</v>
      </c>
      <c r="C69" s="170">
        <v>20000</v>
      </c>
      <c r="D69" s="166">
        <f t="shared" si="0"/>
        <v>100</v>
      </c>
      <c r="E69" s="167">
        <f t="shared" si="1"/>
        <v>0</v>
      </c>
    </row>
    <row r="70" spans="1:5" ht="13.5" thickBot="1">
      <c r="A70" s="183" t="s">
        <v>18</v>
      </c>
      <c r="B70" s="193">
        <f>B71</f>
        <v>979700</v>
      </c>
      <c r="C70" s="193">
        <f>C71</f>
        <v>979700</v>
      </c>
      <c r="D70" s="185">
        <f aca="true" t="shared" si="2" ref="D70:D93">IF(B70=0,"   ",C70/B70*100)</f>
        <v>100</v>
      </c>
      <c r="E70" s="186">
        <f t="shared" si="1"/>
        <v>0</v>
      </c>
    </row>
    <row r="71" spans="1:5" ht="12.75">
      <c r="A71" s="171" t="s">
        <v>246</v>
      </c>
      <c r="B71" s="196">
        <f>SUM(B88,B81,B72)</f>
        <v>979700</v>
      </c>
      <c r="C71" s="196">
        <f>SUM(C88,C81,C72)</f>
        <v>979700</v>
      </c>
      <c r="D71" s="173">
        <f t="shared" si="2"/>
        <v>100</v>
      </c>
      <c r="E71" s="174">
        <f t="shared" si="1"/>
        <v>0</v>
      </c>
    </row>
    <row r="72" spans="1:5" ht="14.25" customHeight="1">
      <c r="A72" s="155" t="s">
        <v>273</v>
      </c>
      <c r="B72" s="195">
        <f>SUM(B73,B77)</f>
        <v>850500</v>
      </c>
      <c r="C72" s="195">
        <f>C73+C77</f>
        <v>850500</v>
      </c>
      <c r="D72" s="26">
        <f t="shared" si="2"/>
        <v>100</v>
      </c>
      <c r="E72" s="49">
        <f t="shared" si="1"/>
        <v>0</v>
      </c>
    </row>
    <row r="73" spans="1:5" ht="12.75">
      <c r="A73" s="116" t="s">
        <v>251</v>
      </c>
      <c r="B73" s="208">
        <f>SUM(B74:B76)</f>
        <v>651500</v>
      </c>
      <c r="C73" s="208">
        <f>SUM(C74:C76)</f>
        <v>651500</v>
      </c>
      <c r="D73" s="26">
        <f t="shared" si="2"/>
        <v>100</v>
      </c>
      <c r="E73" s="49">
        <f t="shared" si="1"/>
        <v>0</v>
      </c>
    </row>
    <row r="74" spans="1:5" ht="12.75">
      <c r="A74" s="47" t="s">
        <v>259</v>
      </c>
      <c r="B74" s="114">
        <v>527800</v>
      </c>
      <c r="C74" s="25">
        <v>527800</v>
      </c>
      <c r="D74" s="26">
        <f t="shared" si="2"/>
        <v>100</v>
      </c>
      <c r="E74" s="49">
        <f t="shared" si="1"/>
        <v>0</v>
      </c>
    </row>
    <row r="75" spans="1:5" ht="12.75">
      <c r="A75" s="47" t="s">
        <v>260</v>
      </c>
      <c r="B75" s="114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261</v>
      </c>
      <c r="B76" s="114">
        <v>123700</v>
      </c>
      <c r="C76" s="25">
        <v>123700</v>
      </c>
      <c r="D76" s="26">
        <f t="shared" si="2"/>
        <v>100</v>
      </c>
      <c r="E76" s="49">
        <f t="shared" si="1"/>
        <v>0</v>
      </c>
    </row>
    <row r="77" spans="1:5" ht="25.5">
      <c r="A77" s="116" t="s">
        <v>250</v>
      </c>
      <c r="B77" s="208">
        <f>SUM(B78:B80)</f>
        <v>199000</v>
      </c>
      <c r="C77" s="208">
        <f>SUM(C78:C80)</f>
        <v>199000</v>
      </c>
      <c r="D77" s="26">
        <f t="shared" si="2"/>
        <v>100</v>
      </c>
      <c r="E77" s="49">
        <f t="shared" si="1"/>
        <v>0</v>
      </c>
    </row>
    <row r="78" spans="1:5" ht="12.75">
      <c r="A78" s="47" t="s">
        <v>259</v>
      </c>
      <c r="B78" s="114">
        <v>199000</v>
      </c>
      <c r="C78" s="25">
        <v>199000</v>
      </c>
      <c r="D78" s="26">
        <f t="shared" si="2"/>
        <v>100</v>
      </c>
      <c r="E78" s="49">
        <f t="shared" si="1"/>
        <v>0</v>
      </c>
    </row>
    <row r="79" spans="1:5" ht="12.75">
      <c r="A79" s="47" t="s">
        <v>260</v>
      </c>
      <c r="C79" s="25"/>
      <c r="D79" s="26" t="str">
        <f t="shared" si="2"/>
        <v>   </v>
      </c>
      <c r="E79" s="49">
        <f t="shared" si="1"/>
        <v>0</v>
      </c>
    </row>
    <row r="80" spans="1:5" ht="12.75">
      <c r="A80" s="47" t="s">
        <v>261</v>
      </c>
      <c r="B80" s="114"/>
      <c r="C80" s="25"/>
      <c r="D80" s="26" t="str">
        <f t="shared" si="2"/>
        <v>   </v>
      </c>
      <c r="E80" s="49">
        <f t="shared" si="1"/>
        <v>0</v>
      </c>
    </row>
    <row r="81" spans="1:5" ht="18" customHeight="1">
      <c r="A81" s="155" t="s">
        <v>274</v>
      </c>
      <c r="B81" s="195">
        <f>SUM(B82,B85)</f>
        <v>129200</v>
      </c>
      <c r="C81" s="195">
        <f>SUM(C82:C85)</f>
        <v>129200</v>
      </c>
      <c r="D81" s="26">
        <f t="shared" si="2"/>
        <v>100</v>
      </c>
      <c r="E81" s="49">
        <f t="shared" si="1"/>
        <v>0</v>
      </c>
    </row>
    <row r="82" spans="1:5" ht="13.5" customHeight="1">
      <c r="A82" s="116" t="s">
        <v>251</v>
      </c>
      <c r="B82" s="208">
        <f>SUM(B83:B84)</f>
        <v>0</v>
      </c>
      <c r="C82" s="208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3.5" customHeight="1">
      <c r="A83" s="47" t="s">
        <v>260</v>
      </c>
      <c r="B83" s="114">
        <v>0</v>
      </c>
      <c r="C83" s="27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261</v>
      </c>
      <c r="B84" s="114">
        <v>0</v>
      </c>
      <c r="C84" s="27">
        <v>0</v>
      </c>
      <c r="D84" s="26" t="str">
        <f t="shared" si="2"/>
        <v>   </v>
      </c>
      <c r="E84" s="49">
        <f t="shared" si="1"/>
        <v>0</v>
      </c>
    </row>
    <row r="85" spans="1:5" ht="27" customHeight="1">
      <c r="A85" s="116" t="s">
        <v>250</v>
      </c>
      <c r="B85" s="208">
        <f>SUM(B86:B87)</f>
        <v>129200</v>
      </c>
      <c r="C85" s="208">
        <f>SUM(C86:C87)</f>
        <v>129200</v>
      </c>
      <c r="D85" s="26">
        <f t="shared" si="2"/>
        <v>100</v>
      </c>
      <c r="E85" s="49">
        <f t="shared" si="1"/>
        <v>0</v>
      </c>
    </row>
    <row r="86" spans="1:5" ht="15.75" customHeight="1">
      <c r="A86" s="47" t="s">
        <v>260</v>
      </c>
      <c r="B86" s="226">
        <v>129200</v>
      </c>
      <c r="C86" s="27">
        <v>129200</v>
      </c>
      <c r="D86" s="26">
        <f t="shared" si="2"/>
        <v>100</v>
      </c>
      <c r="E86" s="49">
        <f t="shared" si="1"/>
        <v>0</v>
      </c>
    </row>
    <row r="87" spans="1:5" ht="15" customHeight="1">
      <c r="A87" s="47" t="s">
        <v>261</v>
      </c>
      <c r="B87" s="114">
        <v>0</v>
      </c>
      <c r="C87" s="27">
        <v>0</v>
      </c>
      <c r="D87" s="26" t="str">
        <f t="shared" si="2"/>
        <v>   </v>
      </c>
      <c r="E87" s="49">
        <f t="shared" si="1"/>
        <v>0</v>
      </c>
    </row>
    <row r="88" spans="1:5" ht="15.75" customHeight="1">
      <c r="A88" s="155" t="s">
        <v>252</v>
      </c>
      <c r="B88" s="195">
        <f>SUM(B89:B91)</f>
        <v>0</v>
      </c>
      <c r="C88" s="195">
        <f>SUM(C89:C91)</f>
        <v>0</v>
      </c>
      <c r="D88" s="26" t="str">
        <f t="shared" si="2"/>
        <v>   </v>
      </c>
      <c r="E88" s="49">
        <f t="shared" si="1"/>
        <v>0</v>
      </c>
    </row>
    <row r="89" spans="1:5" ht="12" customHeight="1">
      <c r="A89" s="47" t="s">
        <v>259</v>
      </c>
      <c r="B89" s="118">
        <v>0</v>
      </c>
      <c r="C89" s="119">
        <v>0</v>
      </c>
      <c r="D89" s="26" t="str">
        <f t="shared" si="2"/>
        <v>   </v>
      </c>
      <c r="E89" s="49">
        <f t="shared" si="1"/>
        <v>0</v>
      </c>
    </row>
    <row r="90" spans="1:5" ht="13.5" customHeight="1">
      <c r="A90" s="47" t="s">
        <v>260</v>
      </c>
      <c r="B90" s="118">
        <v>0</v>
      </c>
      <c r="C90" s="119">
        <v>0</v>
      </c>
      <c r="D90" s="26" t="str">
        <f t="shared" si="2"/>
        <v>   </v>
      </c>
      <c r="E90" s="49">
        <f t="shared" si="1"/>
        <v>0</v>
      </c>
    </row>
    <row r="91" spans="1:5" ht="13.5" customHeight="1">
      <c r="A91" s="47" t="s">
        <v>261</v>
      </c>
      <c r="B91" s="118">
        <v>0</v>
      </c>
      <c r="C91" s="119">
        <v>0</v>
      </c>
      <c r="D91" s="26" t="str">
        <f t="shared" si="2"/>
        <v>   </v>
      </c>
      <c r="E91" s="49">
        <f t="shared" si="1"/>
        <v>0</v>
      </c>
    </row>
    <row r="92" spans="1:5" ht="18.75" customHeight="1">
      <c r="A92" s="161" t="s">
        <v>19</v>
      </c>
      <c r="B92" s="165">
        <f>SUM(B39,B46,B48,B50,B51,B59,B60,B68,B70,)</f>
        <v>2800200</v>
      </c>
      <c r="C92" s="165">
        <f>SUM(C39,C46,C48,C50,C51,C59,C60,C68,C70,)</f>
        <v>2741253.55</v>
      </c>
      <c r="D92" s="163">
        <f t="shared" si="2"/>
        <v>97.89492000571387</v>
      </c>
      <c r="E92" s="164">
        <f t="shared" si="1"/>
        <v>-58946.450000000186</v>
      </c>
    </row>
    <row r="93" spans="1:5" ht="18" customHeight="1" thickBot="1">
      <c r="A93" s="98" t="s">
        <v>237</v>
      </c>
      <c r="B93" s="209">
        <f>B41+B62</f>
        <v>733700</v>
      </c>
      <c r="C93" s="209">
        <f>C41+C62</f>
        <v>719008.65</v>
      </c>
      <c r="D93" s="99">
        <f t="shared" si="2"/>
        <v>97.99763527327245</v>
      </c>
      <c r="E93" s="100">
        <f t="shared" si="1"/>
        <v>-14691.349999999977</v>
      </c>
    </row>
    <row r="94" spans="1:5" s="76" customFormat="1" ht="23.25" customHeight="1">
      <c r="A94" s="110" t="s">
        <v>270</v>
      </c>
      <c r="B94" s="110"/>
      <c r="C94" s="256"/>
      <c r="D94" s="256"/>
      <c r="E94" s="256"/>
    </row>
    <row r="95" spans="1:5" s="76" customFormat="1" ht="12" customHeight="1">
      <c r="A95" s="110" t="s">
        <v>269</v>
      </c>
      <c r="B95" s="110"/>
      <c r="C95" s="111" t="s">
        <v>271</v>
      </c>
      <c r="D95" s="112"/>
      <c r="E95" s="113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52">
      <selection activeCell="B55" sqref="B55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58" t="s">
        <v>297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5.25" customHeight="1">
      <c r="A4" s="35" t="s">
        <v>1</v>
      </c>
      <c r="B4" s="19" t="s">
        <v>215</v>
      </c>
      <c r="C4" s="32" t="s">
        <v>294</v>
      </c>
      <c r="D4" s="19" t="s">
        <v>216</v>
      </c>
      <c r="E4" s="101" t="s">
        <v>220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88">
        <f>SUM(B8)</f>
        <v>69300</v>
      </c>
      <c r="C7" s="188">
        <f>SUM(C8)</f>
        <v>71605.17</v>
      </c>
      <c r="D7" s="26">
        <f aca="true" t="shared" si="0" ref="D7:D72">IF(B7=0,"   ",C7/B7*100)</f>
        <v>103.32636363636362</v>
      </c>
      <c r="E7" s="49">
        <f aca="true" t="shared" si="1" ref="E7:E88">C7-B7</f>
        <v>2305.1699999999983</v>
      </c>
    </row>
    <row r="8" spans="1:5" ht="12.75" customHeight="1">
      <c r="A8" s="16" t="s">
        <v>57</v>
      </c>
      <c r="B8" s="25">
        <v>69300</v>
      </c>
      <c r="C8" s="27">
        <v>71605.17</v>
      </c>
      <c r="D8" s="26">
        <f t="shared" si="0"/>
        <v>103.32636363636362</v>
      </c>
      <c r="E8" s="49">
        <f t="shared" si="1"/>
        <v>2305.1699999999983</v>
      </c>
    </row>
    <row r="9" spans="1:5" ht="16.5" customHeight="1">
      <c r="A9" s="16" t="s">
        <v>7</v>
      </c>
      <c r="B9" s="190">
        <f>SUM(B10:B10)</f>
        <v>10000</v>
      </c>
      <c r="C9" s="190">
        <f>SUM(C10:C10)</f>
        <v>9285.98</v>
      </c>
      <c r="D9" s="26">
        <f t="shared" si="0"/>
        <v>92.85979999999999</v>
      </c>
      <c r="E9" s="49">
        <f t="shared" si="1"/>
        <v>-714.0200000000004</v>
      </c>
    </row>
    <row r="10" spans="1:5" ht="16.5" customHeight="1">
      <c r="A10" s="16" t="s">
        <v>38</v>
      </c>
      <c r="B10" s="25">
        <v>10000</v>
      </c>
      <c r="C10" s="27">
        <v>9285.98</v>
      </c>
      <c r="D10" s="26">
        <f t="shared" si="0"/>
        <v>92.85979999999999</v>
      </c>
      <c r="E10" s="49">
        <f t="shared" si="1"/>
        <v>-714.0200000000004</v>
      </c>
    </row>
    <row r="11" spans="1:5" ht="15.75" customHeight="1">
      <c r="A11" s="16" t="s">
        <v>9</v>
      </c>
      <c r="B11" s="190">
        <f>SUM(B12:B13)</f>
        <v>197297.26</v>
      </c>
      <c r="C11" s="190">
        <f>SUM(C12:C13)</f>
        <v>205122</v>
      </c>
      <c r="D11" s="26">
        <f t="shared" si="0"/>
        <v>103.96596485931937</v>
      </c>
      <c r="E11" s="49">
        <f t="shared" si="1"/>
        <v>7824.739999999991</v>
      </c>
    </row>
    <row r="12" spans="1:5" ht="15.75" customHeight="1">
      <c r="A12" s="16" t="s">
        <v>39</v>
      </c>
      <c r="B12" s="25">
        <v>13000</v>
      </c>
      <c r="C12" s="27">
        <v>13864.61</v>
      </c>
      <c r="D12" s="26">
        <f t="shared" si="0"/>
        <v>106.65084615384617</v>
      </c>
      <c r="E12" s="49">
        <f t="shared" si="1"/>
        <v>864.6100000000006</v>
      </c>
    </row>
    <row r="13" spans="1:5" ht="14.25" customHeight="1">
      <c r="A13" s="16" t="s">
        <v>10</v>
      </c>
      <c r="B13" s="25">
        <v>184297.26</v>
      </c>
      <c r="C13" s="27">
        <v>191257.39</v>
      </c>
      <c r="D13" s="26">
        <f t="shared" si="0"/>
        <v>103.77657812167146</v>
      </c>
      <c r="E13" s="49">
        <f t="shared" si="1"/>
        <v>6960.130000000005</v>
      </c>
    </row>
    <row r="14" spans="1:5" ht="27.75" customHeight="1">
      <c r="A14" s="16" t="s">
        <v>142</v>
      </c>
      <c r="B14" s="25">
        <v>0</v>
      </c>
      <c r="C14" s="25">
        <v>0.92</v>
      </c>
      <c r="D14" s="26" t="str">
        <f t="shared" si="0"/>
        <v>   </v>
      </c>
      <c r="E14" s="49">
        <f t="shared" si="1"/>
        <v>0.92</v>
      </c>
    </row>
    <row r="15" spans="1:5" ht="24.75" customHeight="1">
      <c r="A15" s="16" t="s">
        <v>40</v>
      </c>
      <c r="B15" s="190">
        <f>SUM(B16:B17)</f>
        <v>57000</v>
      </c>
      <c r="C15" s="190">
        <f>SUM(C16:C17)</f>
        <v>61018.409999999996</v>
      </c>
      <c r="D15" s="26">
        <f t="shared" si="0"/>
        <v>107.04984210526317</v>
      </c>
      <c r="E15" s="49">
        <f t="shared" si="1"/>
        <v>4018.409999999996</v>
      </c>
    </row>
    <row r="16" spans="1:5" ht="13.5" customHeight="1">
      <c r="A16" s="16" t="s">
        <v>41</v>
      </c>
      <c r="B16" s="25">
        <v>5000</v>
      </c>
      <c r="C16" s="27">
        <v>4607.53</v>
      </c>
      <c r="D16" s="26">
        <f t="shared" si="0"/>
        <v>92.1506</v>
      </c>
      <c r="E16" s="49">
        <f t="shared" si="1"/>
        <v>-392.47000000000025</v>
      </c>
    </row>
    <row r="17" spans="1:5" ht="22.5" customHeight="1">
      <c r="A17" s="16" t="s">
        <v>42</v>
      </c>
      <c r="B17" s="25">
        <v>52000</v>
      </c>
      <c r="C17" s="27">
        <v>56410.88</v>
      </c>
      <c r="D17" s="26">
        <f t="shared" si="0"/>
        <v>108.48246153846152</v>
      </c>
      <c r="E17" s="49">
        <f t="shared" si="1"/>
        <v>4410.879999999997</v>
      </c>
    </row>
    <row r="18" spans="1:5" ht="17.25" customHeight="1">
      <c r="A18" s="42" t="s">
        <v>147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105</v>
      </c>
      <c r="B19" s="190">
        <f>SUM(B20)</f>
        <v>0</v>
      </c>
      <c r="C19" s="190">
        <f>SUM(C20)</f>
        <v>529.11</v>
      </c>
      <c r="D19" s="26" t="str">
        <f t="shared" si="0"/>
        <v>   </v>
      </c>
      <c r="E19" s="49">
        <f t="shared" si="1"/>
        <v>529.11</v>
      </c>
    </row>
    <row r="20" spans="1:5" ht="22.5" customHeight="1">
      <c r="A20" s="16" t="s">
        <v>106</v>
      </c>
      <c r="B20" s="25">
        <v>0</v>
      </c>
      <c r="C20" s="33">
        <v>529.11</v>
      </c>
      <c r="D20" s="26" t="str">
        <f t="shared" si="0"/>
        <v>   </v>
      </c>
      <c r="E20" s="49">
        <f t="shared" si="1"/>
        <v>529.11</v>
      </c>
    </row>
    <row r="21" spans="1:5" ht="16.5" customHeight="1">
      <c r="A21" s="16" t="s">
        <v>44</v>
      </c>
      <c r="B21" s="190">
        <f>B22+B24</f>
        <v>6000</v>
      </c>
      <c r="C21" s="190">
        <f>C22+C23+C24</f>
        <v>6450</v>
      </c>
      <c r="D21" s="26">
        <f t="shared" si="0"/>
        <v>107.5</v>
      </c>
      <c r="E21" s="49">
        <f t="shared" si="1"/>
        <v>450</v>
      </c>
    </row>
    <row r="22" spans="1:5" ht="13.5" customHeight="1">
      <c r="A22" s="16" t="s">
        <v>68</v>
      </c>
      <c r="B22" s="25">
        <v>6000</v>
      </c>
      <c r="C22" s="27">
        <v>6450</v>
      </c>
      <c r="D22" s="26">
        <f t="shared" si="0"/>
        <v>107.5</v>
      </c>
      <c r="E22" s="49">
        <f t="shared" si="1"/>
        <v>450</v>
      </c>
    </row>
    <row r="23" spans="1:5" ht="13.5" customHeight="1">
      <c r="A23" s="16" t="s">
        <v>181</v>
      </c>
      <c r="B23" s="25"/>
      <c r="C23" s="27">
        <v>0</v>
      </c>
      <c r="D23" s="26"/>
      <c r="E23" s="49"/>
    </row>
    <row r="24" spans="1:5" ht="12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21" customHeight="1">
      <c r="A25" s="161" t="s">
        <v>11</v>
      </c>
      <c r="B25" s="139">
        <f>SUM(B7,B9,B11,B15,B18,B19,B21)</f>
        <v>339597.26</v>
      </c>
      <c r="C25" s="139">
        <f>SUM(C7,C9,C11,C14,C15,C19,C21,C18)</f>
        <v>354011.58999999997</v>
      </c>
      <c r="D25" s="163">
        <f t="shared" si="0"/>
        <v>104.24453660197375</v>
      </c>
      <c r="E25" s="164">
        <f t="shared" si="1"/>
        <v>14414.329999999958</v>
      </c>
    </row>
    <row r="26" spans="1:5" ht="18" customHeight="1">
      <c r="A26" s="17" t="s">
        <v>46</v>
      </c>
      <c r="B26" s="24">
        <v>1354400</v>
      </c>
      <c r="C26" s="24">
        <v>1354400</v>
      </c>
      <c r="D26" s="26">
        <f t="shared" si="0"/>
        <v>100</v>
      </c>
      <c r="E26" s="49">
        <f t="shared" si="1"/>
        <v>0</v>
      </c>
    </row>
    <row r="27" spans="1:5" ht="16.5" customHeight="1">
      <c r="A27" s="16" t="s">
        <v>65</v>
      </c>
      <c r="B27" s="25">
        <v>96000</v>
      </c>
      <c r="C27" s="27">
        <v>96000</v>
      </c>
      <c r="D27" s="26">
        <f t="shared" si="0"/>
        <v>100</v>
      </c>
      <c r="E27" s="49">
        <f t="shared" si="1"/>
        <v>0</v>
      </c>
    </row>
    <row r="28" spans="1:5" ht="30.75" customHeight="1">
      <c r="A28" s="197" t="s">
        <v>69</v>
      </c>
      <c r="B28" s="198">
        <v>46600</v>
      </c>
      <c r="C28" s="202">
        <v>46600</v>
      </c>
      <c r="D28" s="199">
        <f t="shared" si="0"/>
        <v>100</v>
      </c>
      <c r="E28" s="200">
        <f t="shared" si="1"/>
        <v>0</v>
      </c>
    </row>
    <row r="29" spans="1:5" ht="27" customHeight="1">
      <c r="A29" s="201" t="s">
        <v>157</v>
      </c>
      <c r="B29" s="198">
        <v>100</v>
      </c>
      <c r="C29" s="198">
        <v>100</v>
      </c>
      <c r="D29" s="199">
        <f t="shared" si="0"/>
        <v>100</v>
      </c>
      <c r="E29" s="200">
        <f t="shared" si="1"/>
        <v>0</v>
      </c>
    </row>
    <row r="30" spans="1:5" ht="28.5" customHeight="1">
      <c r="A30" s="16" t="s">
        <v>183</v>
      </c>
      <c r="B30" s="25">
        <v>320200</v>
      </c>
      <c r="C30" s="27">
        <v>320200</v>
      </c>
      <c r="D30" s="26">
        <f t="shared" si="0"/>
        <v>100</v>
      </c>
      <c r="E30" s="49">
        <f>C30-B30</f>
        <v>0</v>
      </c>
    </row>
    <row r="31" spans="1:5" ht="28.5" customHeight="1">
      <c r="A31" s="16" t="s">
        <v>115</v>
      </c>
      <c r="B31" s="25">
        <v>443232</v>
      </c>
      <c r="C31" s="27">
        <v>443232</v>
      </c>
      <c r="D31" s="26">
        <f t="shared" si="0"/>
        <v>100</v>
      </c>
      <c r="E31" s="49">
        <f>C31-B31</f>
        <v>0</v>
      </c>
    </row>
    <row r="32" spans="1:5" ht="28.5" customHeight="1">
      <c r="A32" s="16" t="s">
        <v>279</v>
      </c>
      <c r="B32" s="25">
        <v>243960</v>
      </c>
      <c r="C32" s="27">
        <v>243960</v>
      </c>
      <c r="D32" s="26">
        <f t="shared" si="0"/>
        <v>100</v>
      </c>
      <c r="E32" s="49">
        <f>C32-B32</f>
        <v>0</v>
      </c>
    </row>
    <row r="33" spans="1:5" ht="40.5" customHeight="1">
      <c r="A33" s="16" t="s">
        <v>109</v>
      </c>
      <c r="B33" s="25">
        <v>742500</v>
      </c>
      <c r="C33" s="25">
        <v>742500</v>
      </c>
      <c r="D33" s="26">
        <f t="shared" si="0"/>
        <v>100</v>
      </c>
      <c r="E33" s="49">
        <f t="shared" si="1"/>
        <v>0</v>
      </c>
    </row>
    <row r="34" spans="1:5" ht="24.75" customHeight="1">
      <c r="A34" s="197" t="s">
        <v>165</v>
      </c>
      <c r="B34" s="198">
        <v>3700</v>
      </c>
      <c r="C34" s="198">
        <v>3700</v>
      </c>
      <c r="D34" s="199">
        <f t="shared" si="0"/>
        <v>100</v>
      </c>
      <c r="E34" s="200">
        <f t="shared" si="1"/>
        <v>0</v>
      </c>
    </row>
    <row r="35" spans="1:5" ht="15" customHeight="1">
      <c r="A35" s="16" t="s">
        <v>108</v>
      </c>
      <c r="B35" s="191">
        <f>B36</f>
        <v>96838</v>
      </c>
      <c r="C35" s="191">
        <f>C36</f>
        <v>57200</v>
      </c>
      <c r="D35" s="26">
        <f t="shared" si="0"/>
        <v>59.06772134905719</v>
      </c>
      <c r="E35" s="49">
        <f t="shared" si="1"/>
        <v>-39638</v>
      </c>
    </row>
    <row r="36" spans="1:5" s="7" customFormat="1" ht="14.25" customHeight="1">
      <c r="A36" s="63" t="s">
        <v>194</v>
      </c>
      <c r="B36" s="64">
        <v>96838</v>
      </c>
      <c r="C36" s="64">
        <v>57200</v>
      </c>
      <c r="D36" s="64">
        <f t="shared" si="0"/>
        <v>59.06772134905719</v>
      </c>
      <c r="E36" s="43">
        <f t="shared" si="1"/>
        <v>-39638</v>
      </c>
    </row>
    <row r="37" spans="1:5" ht="16.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4.75" customHeight="1">
      <c r="A38" s="161" t="s">
        <v>14</v>
      </c>
      <c r="B38" s="165">
        <f>SUM(B25,B26,B27:B35,B37)</f>
        <v>3687127.26</v>
      </c>
      <c r="C38" s="165">
        <f>SUM(C25,C26,C27:C35,C37)</f>
        <v>3661903.59</v>
      </c>
      <c r="D38" s="163">
        <f t="shared" si="0"/>
        <v>99.31589912087819</v>
      </c>
      <c r="E38" s="164">
        <f t="shared" si="1"/>
        <v>-25223.669999999925</v>
      </c>
    </row>
    <row r="39" spans="1:5" ht="12.75" customHeight="1">
      <c r="A39" s="22" t="s">
        <v>15</v>
      </c>
      <c r="B39" s="51"/>
      <c r="C39" s="52"/>
      <c r="D39" s="26" t="str">
        <f t="shared" si="0"/>
        <v>   </v>
      </c>
      <c r="E39" s="49">
        <f t="shared" si="1"/>
        <v>0</v>
      </c>
    </row>
    <row r="40" spans="1:5" ht="15" customHeight="1">
      <c r="A40" s="16" t="s">
        <v>48</v>
      </c>
      <c r="B40" s="25">
        <v>716116.71</v>
      </c>
      <c r="C40" s="25">
        <v>716116.71</v>
      </c>
      <c r="D40" s="26">
        <f t="shared" si="0"/>
        <v>100</v>
      </c>
      <c r="E40" s="49">
        <f t="shared" si="1"/>
        <v>0</v>
      </c>
    </row>
    <row r="41" spans="1:5" ht="15" customHeight="1">
      <c r="A41" s="16" t="s">
        <v>49</v>
      </c>
      <c r="B41" s="25">
        <v>716116.71</v>
      </c>
      <c r="C41" s="25">
        <v>716116.71</v>
      </c>
      <c r="D41" s="26">
        <f t="shared" si="0"/>
        <v>100</v>
      </c>
      <c r="E41" s="49">
        <f t="shared" si="1"/>
        <v>0</v>
      </c>
    </row>
    <row r="42" spans="1:5" ht="15" customHeight="1">
      <c r="A42" s="116" t="s">
        <v>234</v>
      </c>
      <c r="B42" s="25">
        <v>465335.76</v>
      </c>
      <c r="C42" s="28">
        <v>465335.76</v>
      </c>
      <c r="D42" s="26">
        <f t="shared" si="0"/>
        <v>100</v>
      </c>
      <c r="E42" s="49">
        <f t="shared" si="1"/>
        <v>0</v>
      </c>
    </row>
    <row r="43" spans="1:5" ht="12.75">
      <c r="A43" s="16" t="s">
        <v>195</v>
      </c>
      <c r="B43" s="25">
        <v>100</v>
      </c>
      <c r="C43" s="28">
        <v>100</v>
      </c>
      <c r="D43" s="26">
        <f t="shared" si="0"/>
        <v>100</v>
      </c>
      <c r="E43" s="49">
        <f t="shared" si="1"/>
        <v>0</v>
      </c>
    </row>
    <row r="44" spans="1:5" ht="12.75" customHeight="1">
      <c r="A44" s="16" t="s">
        <v>158</v>
      </c>
      <c r="B44" s="25">
        <v>0</v>
      </c>
      <c r="C44" s="27">
        <v>0</v>
      </c>
      <c r="D44" s="26" t="str">
        <f t="shared" si="0"/>
        <v>   </v>
      </c>
      <c r="E44" s="49">
        <f t="shared" si="1"/>
        <v>0</v>
      </c>
    </row>
    <row r="45" spans="1:5" ht="15.75" customHeight="1">
      <c r="A45" s="16" t="s">
        <v>67</v>
      </c>
      <c r="B45" s="191">
        <f>SUM(B46)</f>
        <v>46600</v>
      </c>
      <c r="C45" s="191">
        <f>SUM(C46)</f>
        <v>46600</v>
      </c>
      <c r="D45" s="26">
        <f t="shared" si="0"/>
        <v>100</v>
      </c>
      <c r="E45" s="49">
        <f t="shared" si="1"/>
        <v>0</v>
      </c>
    </row>
    <row r="46" spans="1:5" ht="13.5" customHeight="1">
      <c r="A46" s="42" t="s">
        <v>190</v>
      </c>
      <c r="B46" s="25">
        <v>46600</v>
      </c>
      <c r="C46" s="27">
        <v>46600</v>
      </c>
      <c r="D46" s="26">
        <f t="shared" si="0"/>
        <v>100</v>
      </c>
      <c r="E46" s="49">
        <f t="shared" si="1"/>
        <v>0</v>
      </c>
    </row>
    <row r="47" spans="1:5" ht="18" customHeight="1">
      <c r="A47" s="16" t="s">
        <v>50</v>
      </c>
      <c r="B47" s="190">
        <f>SUM(B48)</f>
        <v>0</v>
      </c>
      <c r="C47" s="191">
        <f>SUM(C48)</f>
        <v>0</v>
      </c>
      <c r="D47" s="26" t="str">
        <f t="shared" si="0"/>
        <v>   </v>
      </c>
      <c r="E47" s="49">
        <f t="shared" si="1"/>
        <v>0</v>
      </c>
    </row>
    <row r="48" spans="1:5" ht="26.25" customHeight="1">
      <c r="A48" s="47" t="s">
        <v>145</v>
      </c>
      <c r="B48" s="25">
        <v>0</v>
      </c>
      <c r="C48" s="27">
        <v>0</v>
      </c>
      <c r="D48" s="26" t="str">
        <f t="shared" si="0"/>
        <v>   </v>
      </c>
      <c r="E48" s="49">
        <f t="shared" si="1"/>
        <v>0</v>
      </c>
    </row>
    <row r="49" spans="1:5" ht="12.75" customHeight="1">
      <c r="A49" s="16" t="s">
        <v>51</v>
      </c>
      <c r="B49" s="190">
        <f>SUM(B50:B50)</f>
        <v>0</v>
      </c>
      <c r="C49" s="190">
        <f>SUM(C50:C50)</f>
        <v>0</v>
      </c>
      <c r="D49" s="26" t="str">
        <f t="shared" si="0"/>
        <v>   </v>
      </c>
      <c r="E49" s="49">
        <f t="shared" si="1"/>
        <v>0</v>
      </c>
    </row>
    <row r="50" spans="1:5" ht="13.5" customHeight="1">
      <c r="A50" s="16" t="s">
        <v>52</v>
      </c>
      <c r="B50" s="25">
        <v>0</v>
      </c>
      <c r="C50" s="25">
        <v>0</v>
      </c>
      <c r="D50" s="26" t="str">
        <f t="shared" si="0"/>
        <v>   </v>
      </c>
      <c r="E50" s="49">
        <f t="shared" si="1"/>
        <v>0</v>
      </c>
    </row>
    <row r="51" spans="1:5" ht="15" customHeight="1">
      <c r="A51" s="16" t="s">
        <v>16</v>
      </c>
      <c r="B51" s="190">
        <f>B52</f>
        <v>284038</v>
      </c>
      <c r="C51" s="190">
        <f>C52</f>
        <v>244399.91</v>
      </c>
      <c r="D51" s="26">
        <f t="shared" si="0"/>
        <v>86.04479330230463</v>
      </c>
      <c r="E51" s="49">
        <f t="shared" si="1"/>
        <v>-39638.09</v>
      </c>
    </row>
    <row r="52" spans="1:5" ht="12.75" customHeight="1">
      <c r="A52" s="16" t="s">
        <v>161</v>
      </c>
      <c r="B52" s="25">
        <v>284038</v>
      </c>
      <c r="C52" s="25">
        <v>244399.91</v>
      </c>
      <c r="D52" s="26">
        <f t="shared" si="0"/>
        <v>86.04479330230463</v>
      </c>
      <c r="E52" s="49">
        <f t="shared" si="1"/>
        <v>-39638.09</v>
      </c>
    </row>
    <row r="53" spans="1:5" ht="12.75" customHeight="1">
      <c r="A53" s="16" t="s">
        <v>162</v>
      </c>
      <c r="B53" s="25">
        <v>130000</v>
      </c>
      <c r="C53" s="27">
        <v>130000</v>
      </c>
      <c r="D53" s="26">
        <f t="shared" si="0"/>
        <v>100</v>
      </c>
      <c r="E53" s="49">
        <f t="shared" si="1"/>
        <v>0</v>
      </c>
    </row>
    <row r="54" spans="1:5" ht="12.75" customHeight="1">
      <c r="A54" s="16" t="s">
        <v>127</v>
      </c>
      <c r="B54" s="25">
        <v>96838</v>
      </c>
      <c r="C54" s="27">
        <v>57200</v>
      </c>
      <c r="D54" s="26">
        <f t="shared" si="0"/>
        <v>59.06772134905719</v>
      </c>
      <c r="E54" s="49">
        <f t="shared" si="1"/>
        <v>-39638</v>
      </c>
    </row>
    <row r="55" spans="1:5" ht="12.75" customHeight="1">
      <c r="A55" s="16" t="s">
        <v>133</v>
      </c>
      <c r="B55" s="25">
        <v>57200</v>
      </c>
      <c r="C55" s="27">
        <v>57199.91</v>
      </c>
      <c r="D55" s="26">
        <f t="shared" si="0"/>
        <v>99.99984265734267</v>
      </c>
      <c r="E55" s="49">
        <f t="shared" si="1"/>
        <v>-0.08999999999650754</v>
      </c>
    </row>
    <row r="56" spans="1:5" ht="12.75" customHeight="1">
      <c r="A56" s="16" t="s">
        <v>86</v>
      </c>
      <c r="B56" s="25">
        <v>0</v>
      </c>
      <c r="C56" s="27">
        <v>0</v>
      </c>
      <c r="D56" s="26" t="str">
        <f t="shared" si="0"/>
        <v>   </v>
      </c>
      <c r="E56" s="49">
        <f t="shared" si="1"/>
        <v>0</v>
      </c>
    </row>
    <row r="57" spans="1:5" ht="15" customHeight="1">
      <c r="A57" s="36" t="s">
        <v>24</v>
      </c>
      <c r="B57" s="31">
        <v>2770</v>
      </c>
      <c r="C57" s="31">
        <v>2770</v>
      </c>
      <c r="D57" s="26">
        <f t="shared" si="0"/>
        <v>100</v>
      </c>
      <c r="E57" s="49">
        <f t="shared" si="1"/>
        <v>0</v>
      </c>
    </row>
    <row r="58" spans="1:5" ht="15.75" customHeight="1">
      <c r="A58" s="16" t="s">
        <v>54</v>
      </c>
      <c r="B58" s="188">
        <f>B59</f>
        <v>875510.55</v>
      </c>
      <c r="C58" s="188">
        <f>C59</f>
        <v>875510.55</v>
      </c>
      <c r="D58" s="26">
        <f t="shared" si="0"/>
        <v>100</v>
      </c>
      <c r="E58" s="49">
        <f t="shared" si="1"/>
        <v>0</v>
      </c>
    </row>
    <row r="59" spans="1:5" ht="12.75" customHeight="1">
      <c r="A59" s="16" t="s">
        <v>55</v>
      </c>
      <c r="B59" s="25">
        <v>875510.55</v>
      </c>
      <c r="C59" s="27">
        <v>875510.55</v>
      </c>
      <c r="D59" s="26">
        <f t="shared" si="0"/>
        <v>100</v>
      </c>
      <c r="E59" s="49">
        <f t="shared" si="1"/>
        <v>0</v>
      </c>
    </row>
    <row r="60" spans="1:5" ht="14.25" customHeight="1">
      <c r="A60" s="116" t="s">
        <v>234</v>
      </c>
      <c r="B60" s="25">
        <v>461968.79</v>
      </c>
      <c r="C60" s="27">
        <v>461968.79</v>
      </c>
      <c r="D60" s="26">
        <f t="shared" si="0"/>
        <v>100</v>
      </c>
      <c r="E60" s="49">
        <f t="shared" si="1"/>
        <v>0</v>
      </c>
    </row>
    <row r="61" spans="1:5" ht="13.5" customHeight="1">
      <c r="A61" s="16" t="s">
        <v>191</v>
      </c>
      <c r="B61" s="25">
        <v>3700</v>
      </c>
      <c r="C61" s="27">
        <v>3700</v>
      </c>
      <c r="D61" s="26">
        <f t="shared" si="0"/>
        <v>100</v>
      </c>
      <c r="E61" s="49">
        <f t="shared" si="1"/>
        <v>0</v>
      </c>
    </row>
    <row r="62" spans="1:5" ht="13.5" customHeight="1">
      <c r="A62" s="16" t="s">
        <v>239</v>
      </c>
      <c r="B62" s="190">
        <f>SUM(B63,)</f>
        <v>15000</v>
      </c>
      <c r="C62" s="190">
        <f>SUM(C63,)</f>
        <v>15000</v>
      </c>
      <c r="D62" s="26">
        <f t="shared" si="0"/>
        <v>100</v>
      </c>
      <c r="E62" s="49">
        <f t="shared" si="1"/>
        <v>0</v>
      </c>
    </row>
    <row r="63" spans="1:5" ht="13.5" customHeight="1">
      <c r="A63" s="16" t="s">
        <v>56</v>
      </c>
      <c r="B63" s="25">
        <v>15000</v>
      </c>
      <c r="C63" s="28">
        <v>15000</v>
      </c>
      <c r="D63" s="26">
        <f t="shared" si="0"/>
        <v>100</v>
      </c>
      <c r="E63" s="49">
        <f t="shared" si="1"/>
        <v>0</v>
      </c>
    </row>
    <row r="64" spans="1:5" ht="14.25" customHeight="1">
      <c r="A64" s="16" t="s">
        <v>18</v>
      </c>
      <c r="B64" s="190">
        <f>SUM(B65)</f>
        <v>1794292</v>
      </c>
      <c r="C64" s="190">
        <f>SUM(C65)</f>
        <v>1794292</v>
      </c>
      <c r="D64" s="26">
        <f t="shared" si="0"/>
        <v>100</v>
      </c>
      <c r="E64" s="49">
        <f t="shared" si="1"/>
        <v>0</v>
      </c>
    </row>
    <row r="65" spans="1:5" ht="14.25" customHeight="1">
      <c r="A65" s="16" t="s">
        <v>248</v>
      </c>
      <c r="B65" s="190">
        <f>SUM(B66,B75,B82,B86)</f>
        <v>1794292</v>
      </c>
      <c r="C65" s="190">
        <f>SUM(C66,C75,C82,C86)</f>
        <v>1794292</v>
      </c>
      <c r="D65" s="26">
        <f t="shared" si="0"/>
        <v>100</v>
      </c>
      <c r="E65" s="49">
        <f t="shared" si="1"/>
        <v>0</v>
      </c>
    </row>
    <row r="66" spans="1:5" ht="14.25" customHeight="1">
      <c r="A66" s="117" t="s">
        <v>273</v>
      </c>
      <c r="B66" s="195">
        <f>SUM(B67,B71)</f>
        <v>315400</v>
      </c>
      <c r="C66" s="195">
        <f>C67+C71</f>
        <v>315400</v>
      </c>
      <c r="D66" s="26">
        <f t="shared" si="0"/>
        <v>100</v>
      </c>
      <c r="E66" s="49">
        <f t="shared" si="1"/>
        <v>0</v>
      </c>
    </row>
    <row r="67" spans="1:5" ht="13.5" customHeight="1">
      <c r="A67" s="16" t="s">
        <v>251</v>
      </c>
      <c r="B67" s="190">
        <f>SUM(B68:B70)</f>
        <v>44400</v>
      </c>
      <c r="C67" s="191">
        <f>C68+C69+C70</f>
        <v>44400</v>
      </c>
      <c r="D67" s="26">
        <f t="shared" si="0"/>
        <v>100</v>
      </c>
      <c r="E67" s="49">
        <f t="shared" si="1"/>
        <v>0</v>
      </c>
    </row>
    <row r="68" spans="1:5" ht="13.5" customHeight="1">
      <c r="A68" s="47" t="s">
        <v>259</v>
      </c>
      <c r="B68" s="25">
        <v>0</v>
      </c>
      <c r="C68" s="27"/>
      <c r="D68" s="26" t="str">
        <f t="shared" si="0"/>
        <v>   </v>
      </c>
      <c r="E68" s="49">
        <f t="shared" si="1"/>
        <v>0</v>
      </c>
    </row>
    <row r="69" spans="1:5" ht="13.5" customHeight="1">
      <c r="A69" s="47" t="s">
        <v>260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3.5" customHeight="1">
      <c r="A70" s="47" t="s">
        <v>261</v>
      </c>
      <c r="B70" s="25">
        <v>44400</v>
      </c>
      <c r="C70" s="27">
        <v>44400</v>
      </c>
      <c r="D70" s="26">
        <f t="shared" si="0"/>
        <v>100</v>
      </c>
      <c r="E70" s="49">
        <f t="shared" si="1"/>
        <v>0</v>
      </c>
    </row>
    <row r="71" spans="1:5" ht="24.75" customHeight="1">
      <c r="A71" s="16" t="s">
        <v>250</v>
      </c>
      <c r="B71" s="190">
        <f>SUM(B72:B74)</f>
        <v>271000</v>
      </c>
      <c r="C71" s="191">
        <f>C72+C73+C74</f>
        <v>271000</v>
      </c>
      <c r="D71" s="26">
        <f t="shared" si="0"/>
        <v>100</v>
      </c>
      <c r="E71" s="49">
        <f t="shared" si="1"/>
        <v>0</v>
      </c>
    </row>
    <row r="72" spans="1:5" ht="24.75" customHeight="1">
      <c r="A72" s="47" t="s">
        <v>259</v>
      </c>
      <c r="B72" s="25">
        <v>271000</v>
      </c>
      <c r="C72" s="27">
        <v>271000</v>
      </c>
      <c r="D72" s="26">
        <f t="shared" si="0"/>
        <v>100</v>
      </c>
      <c r="E72" s="49">
        <f t="shared" si="1"/>
        <v>0</v>
      </c>
    </row>
    <row r="73" spans="1:5" ht="24.75" customHeight="1">
      <c r="A73" s="47" t="s">
        <v>260</v>
      </c>
      <c r="B73" s="176">
        <v>0</v>
      </c>
      <c r="C73" s="27">
        <v>0</v>
      </c>
      <c r="D73" s="26" t="str">
        <f aca="true" t="shared" si="2" ref="D73:D88">IF(B73=0,"   ",C73/B73*100)</f>
        <v>   </v>
      </c>
      <c r="E73" s="49">
        <f t="shared" si="1"/>
        <v>0</v>
      </c>
    </row>
    <row r="74" spans="1:5" ht="24.75" customHeight="1">
      <c r="A74" s="47" t="s">
        <v>261</v>
      </c>
      <c r="B74" s="25">
        <v>0</v>
      </c>
      <c r="C74" s="27">
        <v>0</v>
      </c>
      <c r="D74" s="26" t="str">
        <f t="shared" si="2"/>
        <v>   </v>
      </c>
      <c r="E74" s="49">
        <f t="shared" si="1"/>
        <v>0</v>
      </c>
    </row>
    <row r="75" spans="1:5" ht="13.5" customHeight="1">
      <c r="A75" s="117" t="s">
        <v>274</v>
      </c>
      <c r="B75" s="195">
        <f>SUM(B76,B79)</f>
        <v>49200</v>
      </c>
      <c r="C75" s="195">
        <f>SUM(C76:C79)</f>
        <v>49200</v>
      </c>
      <c r="D75" s="26">
        <f t="shared" si="2"/>
        <v>100</v>
      </c>
      <c r="E75" s="49">
        <f t="shared" si="1"/>
        <v>0</v>
      </c>
    </row>
    <row r="76" spans="1:5" ht="15.75" customHeight="1">
      <c r="A76" s="16" t="s">
        <v>251</v>
      </c>
      <c r="B76" s="190">
        <f>SUM(B77:B78)</f>
        <v>0</v>
      </c>
      <c r="C76" s="191"/>
      <c r="D76" s="26" t="str">
        <f t="shared" si="2"/>
        <v>   </v>
      </c>
      <c r="E76" s="49">
        <f t="shared" si="1"/>
        <v>0</v>
      </c>
    </row>
    <row r="77" spans="1:5" ht="15.75" customHeight="1">
      <c r="A77" s="47" t="s">
        <v>260</v>
      </c>
      <c r="B77" s="25">
        <v>0</v>
      </c>
      <c r="C77" s="27"/>
      <c r="D77" s="26" t="str">
        <f t="shared" si="2"/>
        <v>   </v>
      </c>
      <c r="E77" s="49">
        <f t="shared" si="1"/>
        <v>0</v>
      </c>
    </row>
    <row r="78" spans="1:5" ht="15.75" customHeight="1">
      <c r="A78" s="47" t="s">
        <v>261</v>
      </c>
      <c r="B78" s="25"/>
      <c r="C78" s="27"/>
      <c r="D78" s="26" t="str">
        <f t="shared" si="2"/>
        <v>   </v>
      </c>
      <c r="E78" s="49">
        <f t="shared" si="1"/>
        <v>0</v>
      </c>
    </row>
    <row r="79" spans="1:5" ht="24.75" customHeight="1">
      <c r="A79" s="16" t="s">
        <v>250</v>
      </c>
      <c r="B79" s="190">
        <f>SUM(B80:B81)</f>
        <v>49200</v>
      </c>
      <c r="C79" s="191">
        <f>SUM(C80:C81)</f>
        <v>49200</v>
      </c>
      <c r="D79" s="26">
        <f t="shared" si="2"/>
        <v>100</v>
      </c>
      <c r="E79" s="49">
        <f t="shared" si="1"/>
        <v>0</v>
      </c>
    </row>
    <row r="80" spans="1:5" ht="24.75" customHeight="1">
      <c r="A80" s="47" t="s">
        <v>260</v>
      </c>
      <c r="B80" s="25">
        <v>49200</v>
      </c>
      <c r="C80" s="27">
        <v>49200</v>
      </c>
      <c r="D80" s="26">
        <f t="shared" si="2"/>
        <v>100</v>
      </c>
      <c r="E80" s="49">
        <f t="shared" si="1"/>
        <v>0</v>
      </c>
    </row>
    <row r="81" spans="1:5" ht="24.75" customHeight="1">
      <c r="A81" s="47" t="s">
        <v>261</v>
      </c>
      <c r="B81" s="25"/>
      <c r="C81" s="27"/>
      <c r="D81" s="26" t="str">
        <f t="shared" si="2"/>
        <v>   </v>
      </c>
      <c r="E81" s="49">
        <f t="shared" si="1"/>
        <v>0</v>
      </c>
    </row>
    <row r="82" spans="1:5" ht="13.5" customHeight="1">
      <c r="A82" s="117" t="s">
        <v>252</v>
      </c>
      <c r="B82" s="195">
        <f>SUM(B83:B85)</f>
        <v>687192</v>
      </c>
      <c r="C82" s="212">
        <f>C83+C84+C85</f>
        <v>687192</v>
      </c>
      <c r="D82" s="26">
        <f t="shared" si="2"/>
        <v>100</v>
      </c>
      <c r="E82" s="49">
        <f t="shared" si="1"/>
        <v>0</v>
      </c>
    </row>
    <row r="83" spans="1:5" ht="13.5" customHeight="1">
      <c r="A83" s="47" t="s">
        <v>259</v>
      </c>
      <c r="B83" s="118">
        <v>243960</v>
      </c>
      <c r="C83" s="119">
        <v>243960</v>
      </c>
      <c r="D83" s="26">
        <f t="shared" si="2"/>
        <v>100</v>
      </c>
      <c r="E83" s="49">
        <f t="shared" si="1"/>
        <v>0</v>
      </c>
    </row>
    <row r="84" spans="1:5" ht="13.5" customHeight="1">
      <c r="A84" s="47" t="s">
        <v>260</v>
      </c>
      <c r="B84" s="118">
        <v>443232</v>
      </c>
      <c r="C84" s="119">
        <v>443232</v>
      </c>
      <c r="D84" s="26">
        <f t="shared" si="2"/>
        <v>100</v>
      </c>
      <c r="E84" s="49">
        <f t="shared" si="1"/>
        <v>0</v>
      </c>
    </row>
    <row r="85" spans="1:5" ht="13.5" customHeight="1">
      <c r="A85" s="47" t="s">
        <v>261</v>
      </c>
      <c r="B85" s="118">
        <v>0</v>
      </c>
      <c r="C85" s="119"/>
      <c r="D85" s="26" t="str">
        <f t="shared" si="2"/>
        <v>   </v>
      </c>
      <c r="E85" s="49">
        <f t="shared" si="1"/>
        <v>0</v>
      </c>
    </row>
    <row r="86" spans="1:5" ht="41.25" customHeight="1">
      <c r="A86" s="47" t="s">
        <v>272</v>
      </c>
      <c r="B86" s="118">
        <v>742500</v>
      </c>
      <c r="C86" s="119">
        <v>742500</v>
      </c>
      <c r="D86" s="26"/>
      <c r="E86" s="49"/>
    </row>
    <row r="87" spans="1:5" ht="24.75" customHeight="1">
      <c r="A87" s="161" t="s">
        <v>19</v>
      </c>
      <c r="B87" s="165">
        <f>SUM(B40,B45,B47,B49,B51,B57,B58,B62,B64,)</f>
        <v>3734327.26</v>
      </c>
      <c r="C87" s="165">
        <f>SUM(C40,C45,C47,C49,C51,C57,C58,C62,C64,)</f>
        <v>3694689.17</v>
      </c>
      <c r="D87" s="163">
        <f t="shared" si="2"/>
        <v>98.93854803716373</v>
      </c>
      <c r="E87" s="164">
        <f t="shared" si="1"/>
        <v>-39638.08999999985</v>
      </c>
    </row>
    <row r="88" spans="1:5" ht="13.5" customHeight="1" thickBot="1">
      <c r="A88" s="98" t="s">
        <v>237</v>
      </c>
      <c r="B88" s="209">
        <f>B42+B60</f>
        <v>927304.55</v>
      </c>
      <c r="C88" s="209">
        <f>C42+C60</f>
        <v>927304.55</v>
      </c>
      <c r="D88" s="99">
        <f t="shared" si="2"/>
        <v>100</v>
      </c>
      <c r="E88" s="100">
        <f t="shared" si="1"/>
        <v>0</v>
      </c>
    </row>
    <row r="89" spans="1:5" s="76" customFormat="1" ht="23.25" customHeight="1">
      <c r="A89" s="110" t="s">
        <v>270</v>
      </c>
      <c r="B89" s="110"/>
      <c r="C89" s="256"/>
      <c r="D89" s="256"/>
      <c r="E89" s="256"/>
    </row>
    <row r="90" spans="1:5" s="76" customFormat="1" ht="12" customHeight="1">
      <c r="A90" s="110" t="s">
        <v>269</v>
      </c>
      <c r="B90" s="110"/>
      <c r="C90" s="111" t="s">
        <v>271</v>
      </c>
      <c r="D90" s="112"/>
      <c r="E90" s="113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</sheetData>
  <mergeCells count="2">
    <mergeCell ref="A1:E1"/>
    <mergeCell ref="C89:E89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37">
      <selection activeCell="B60" sqref="B60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58" t="s">
        <v>298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215</v>
      </c>
      <c r="C4" s="32" t="s">
        <v>292</v>
      </c>
      <c r="D4" s="19" t="s">
        <v>221</v>
      </c>
      <c r="E4" s="19" t="s">
        <v>222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126000</v>
      </c>
      <c r="C7" s="188">
        <f>SUM(C8)</f>
        <v>131389.98</v>
      </c>
      <c r="D7" s="26">
        <f aca="true" t="shared" si="0" ref="D7:D70">IF(B7=0,"   ",C7/B7*100)</f>
        <v>104.27776190476192</v>
      </c>
      <c r="E7" s="49">
        <f aca="true" t="shared" si="1" ref="E7:E84">C7-B7</f>
        <v>5389.9800000000105</v>
      </c>
    </row>
    <row r="8" spans="1:5" ht="12.75">
      <c r="A8" s="16" t="s">
        <v>57</v>
      </c>
      <c r="B8" s="25">
        <v>126000</v>
      </c>
      <c r="C8" s="27">
        <v>131389.98</v>
      </c>
      <c r="D8" s="26">
        <f t="shared" si="0"/>
        <v>104.27776190476192</v>
      </c>
      <c r="E8" s="49">
        <f t="shared" si="1"/>
        <v>5389.9800000000105</v>
      </c>
    </row>
    <row r="9" spans="1:5" ht="12.75">
      <c r="A9" s="16" t="s">
        <v>7</v>
      </c>
      <c r="B9" s="190">
        <f>SUM(B10:B10)</f>
        <v>14600</v>
      </c>
      <c r="C9" s="190">
        <f>SUM(C10:C10)</f>
        <v>14184.64</v>
      </c>
      <c r="D9" s="26">
        <f t="shared" si="0"/>
        <v>97.15506849315068</v>
      </c>
      <c r="E9" s="49">
        <f t="shared" si="1"/>
        <v>-415.3600000000006</v>
      </c>
    </row>
    <row r="10" spans="1:5" ht="12.75">
      <c r="A10" s="16" t="s">
        <v>38</v>
      </c>
      <c r="B10" s="25">
        <v>14600</v>
      </c>
      <c r="C10" s="27">
        <v>14184.64</v>
      </c>
      <c r="D10" s="26">
        <f t="shared" si="0"/>
        <v>97.15506849315068</v>
      </c>
      <c r="E10" s="49">
        <f t="shared" si="1"/>
        <v>-415.3600000000006</v>
      </c>
    </row>
    <row r="11" spans="1:5" ht="12.75">
      <c r="A11" s="16" t="s">
        <v>9</v>
      </c>
      <c r="B11" s="190">
        <f>SUM(B12:B13)</f>
        <v>137000</v>
      </c>
      <c r="C11" s="190">
        <f>SUM(C12:C13)</f>
        <v>150778.26</v>
      </c>
      <c r="D11" s="26">
        <f t="shared" si="0"/>
        <v>110.05712408759125</v>
      </c>
      <c r="E11" s="49">
        <f t="shared" si="1"/>
        <v>13778.26000000001</v>
      </c>
    </row>
    <row r="12" spans="1:5" ht="12.75">
      <c r="A12" s="16" t="s">
        <v>39</v>
      </c>
      <c r="B12" s="25">
        <v>17000</v>
      </c>
      <c r="C12" s="27">
        <v>21916.34</v>
      </c>
      <c r="D12" s="26">
        <f t="shared" si="0"/>
        <v>128.91964705882353</v>
      </c>
      <c r="E12" s="49">
        <f t="shared" si="1"/>
        <v>4916.34</v>
      </c>
    </row>
    <row r="13" spans="1:5" ht="12.75">
      <c r="A13" s="16" t="s">
        <v>10</v>
      </c>
      <c r="B13" s="25">
        <v>120000</v>
      </c>
      <c r="C13" s="27">
        <v>128861.92</v>
      </c>
      <c r="D13" s="26">
        <f t="shared" si="0"/>
        <v>107.38493333333332</v>
      </c>
      <c r="E13" s="49">
        <f t="shared" si="1"/>
        <v>8861.919999999998</v>
      </c>
    </row>
    <row r="14" spans="1:5" ht="26.25" customHeight="1">
      <c r="A14" s="16" t="s">
        <v>142</v>
      </c>
      <c r="B14" s="25">
        <v>0</v>
      </c>
      <c r="C14" s="27">
        <v>0.08</v>
      </c>
      <c r="D14" s="26" t="str">
        <f t="shared" si="0"/>
        <v>   </v>
      </c>
      <c r="E14" s="49">
        <f t="shared" si="1"/>
        <v>0.08</v>
      </c>
    </row>
    <row r="15" spans="1:5" ht="27" customHeight="1">
      <c r="A15" s="16" t="s">
        <v>40</v>
      </c>
      <c r="B15" s="190">
        <f>B16+B17</f>
        <v>40000</v>
      </c>
      <c r="C15" s="190">
        <f>SUM(C16:C17)</f>
        <v>68393.8</v>
      </c>
      <c r="D15" s="26">
        <f t="shared" si="0"/>
        <v>170.9845</v>
      </c>
      <c r="E15" s="49">
        <f t="shared" si="1"/>
        <v>28393.800000000003</v>
      </c>
    </row>
    <row r="16" spans="1:5" ht="12.75">
      <c r="A16" s="16" t="s">
        <v>41</v>
      </c>
      <c r="B16" s="25">
        <v>38000</v>
      </c>
      <c r="C16" s="25">
        <v>66433.6</v>
      </c>
      <c r="D16" s="26">
        <f t="shared" si="0"/>
        <v>174.82526315789474</v>
      </c>
      <c r="E16" s="49">
        <f t="shared" si="1"/>
        <v>28433.600000000006</v>
      </c>
    </row>
    <row r="17" spans="1:5" ht="26.25" customHeight="1">
      <c r="A17" s="16" t="s">
        <v>42</v>
      </c>
      <c r="B17" s="25">
        <v>2000</v>
      </c>
      <c r="C17" s="27">
        <v>1960.2</v>
      </c>
      <c r="D17" s="26">
        <f t="shared" si="0"/>
        <v>98.00999999999999</v>
      </c>
      <c r="E17" s="49">
        <f t="shared" si="1"/>
        <v>-39.799999999999955</v>
      </c>
    </row>
    <row r="18" spans="1:5" ht="19.5" customHeight="1">
      <c r="A18" s="16" t="s">
        <v>113</v>
      </c>
      <c r="B18" s="25">
        <v>2000</v>
      </c>
      <c r="C18" s="27">
        <v>2578.62</v>
      </c>
      <c r="D18" s="26">
        <f t="shared" si="0"/>
        <v>128.93099999999998</v>
      </c>
      <c r="E18" s="49">
        <f t="shared" si="1"/>
        <v>578.6199999999999</v>
      </c>
    </row>
    <row r="19" spans="1:5" ht="13.5" customHeight="1">
      <c r="A19" s="16" t="s">
        <v>105</v>
      </c>
      <c r="B19" s="190">
        <f>SUM(B20:B21)</f>
        <v>0</v>
      </c>
      <c r="C19" s="190">
        <f>SUM(C20:C21)</f>
        <v>13470.62</v>
      </c>
      <c r="D19" s="26" t="str">
        <f t="shared" si="0"/>
        <v>   </v>
      </c>
      <c r="E19" s="49">
        <f t="shared" si="1"/>
        <v>13470.62</v>
      </c>
    </row>
    <row r="20" spans="1:5" ht="13.5" customHeight="1">
      <c r="A20" s="16" t="s">
        <v>242</v>
      </c>
      <c r="B20" s="25">
        <v>0</v>
      </c>
      <c r="C20" s="25">
        <v>3500</v>
      </c>
      <c r="D20" s="26" t="str">
        <f t="shared" si="0"/>
        <v>   </v>
      </c>
      <c r="E20" s="49"/>
    </row>
    <row r="21" spans="1:5" ht="26.25" customHeight="1">
      <c r="A21" s="16" t="s">
        <v>106</v>
      </c>
      <c r="B21" s="25">
        <v>0</v>
      </c>
      <c r="C21" s="25">
        <v>9970.62</v>
      </c>
      <c r="D21" s="26" t="str">
        <f t="shared" si="0"/>
        <v>   </v>
      </c>
      <c r="E21" s="49">
        <f t="shared" si="1"/>
        <v>9970.62</v>
      </c>
    </row>
    <row r="22" spans="1:5" ht="12.75">
      <c r="A22" s="16" t="s">
        <v>44</v>
      </c>
      <c r="B22" s="190">
        <f>B23</f>
        <v>79900</v>
      </c>
      <c r="C22" s="190">
        <f>C23</f>
        <v>80747.19</v>
      </c>
      <c r="D22" s="26">
        <f t="shared" si="0"/>
        <v>101.0603128911139</v>
      </c>
      <c r="E22" s="49">
        <f t="shared" si="1"/>
        <v>847.1900000000023</v>
      </c>
    </row>
    <row r="23" spans="1:5" ht="12.75">
      <c r="A23" s="16" t="s">
        <v>68</v>
      </c>
      <c r="B23" s="25">
        <v>79900</v>
      </c>
      <c r="C23" s="25">
        <v>80747.19</v>
      </c>
      <c r="D23" s="26">
        <f t="shared" si="0"/>
        <v>101.0603128911139</v>
      </c>
      <c r="E23" s="49">
        <f t="shared" si="1"/>
        <v>847.1900000000023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1" t="s">
        <v>11</v>
      </c>
      <c r="B25" s="213">
        <f>SUM(B7,B9,B11,B15,B18,B19,B22,B24,B14)</f>
        <v>399500</v>
      </c>
      <c r="C25" s="213">
        <f>SUM(C7,C9,C11,C15,C18,C19,C22,C24,C14)</f>
        <v>461543.19</v>
      </c>
      <c r="D25" s="163">
        <f t="shared" si="0"/>
        <v>115.53021026282852</v>
      </c>
      <c r="E25" s="164">
        <f t="shared" si="1"/>
        <v>62043.19</v>
      </c>
    </row>
    <row r="26" spans="1:5" ht="14.25" customHeight="1">
      <c r="A26" s="17" t="s">
        <v>46</v>
      </c>
      <c r="B26" s="24">
        <v>2497900</v>
      </c>
      <c r="C26" s="24">
        <v>2497900</v>
      </c>
      <c r="D26" s="26">
        <f t="shared" si="0"/>
        <v>100</v>
      </c>
      <c r="E26" s="49">
        <f t="shared" si="1"/>
        <v>0</v>
      </c>
    </row>
    <row r="27" spans="1:5" ht="15.75" customHeight="1">
      <c r="A27" s="16" t="s">
        <v>65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7" customHeight="1">
      <c r="A28" s="197" t="s">
        <v>69</v>
      </c>
      <c r="B28" s="198">
        <v>116400</v>
      </c>
      <c r="C28" s="198">
        <v>116400</v>
      </c>
      <c r="D28" s="199">
        <f t="shared" si="0"/>
        <v>100</v>
      </c>
      <c r="E28" s="200">
        <f t="shared" si="1"/>
        <v>0</v>
      </c>
    </row>
    <row r="29" spans="1:5" ht="27" customHeight="1">
      <c r="A29" s="201" t="s">
        <v>157</v>
      </c>
      <c r="B29" s="198">
        <v>100</v>
      </c>
      <c r="C29" s="198">
        <v>100</v>
      </c>
      <c r="D29" s="199">
        <f t="shared" si="0"/>
        <v>100</v>
      </c>
      <c r="E29" s="200">
        <f t="shared" si="1"/>
        <v>0</v>
      </c>
    </row>
    <row r="30" spans="1:5" ht="26.25" customHeight="1">
      <c r="A30" s="16" t="s">
        <v>135</v>
      </c>
      <c r="B30" s="25">
        <v>279936</v>
      </c>
      <c r="C30" s="27">
        <v>279936</v>
      </c>
      <c r="D30" s="26">
        <f t="shared" si="0"/>
        <v>100</v>
      </c>
      <c r="E30" s="49">
        <f t="shared" si="1"/>
        <v>0</v>
      </c>
    </row>
    <row r="31" spans="1:5" ht="18.75" customHeight="1">
      <c r="A31" s="16" t="s">
        <v>280</v>
      </c>
      <c r="B31" s="25">
        <v>154080</v>
      </c>
      <c r="C31" s="27">
        <v>154080</v>
      </c>
      <c r="D31" s="26">
        <f t="shared" si="0"/>
        <v>100</v>
      </c>
      <c r="E31" s="49">
        <f t="shared" si="1"/>
        <v>0</v>
      </c>
    </row>
    <row r="32" spans="1:5" ht="24.75" customHeight="1">
      <c r="A32" s="16" t="s">
        <v>183</v>
      </c>
      <c r="B32" s="25">
        <v>419500</v>
      </c>
      <c r="C32" s="27">
        <v>419500</v>
      </c>
      <c r="D32" s="26">
        <f t="shared" si="0"/>
        <v>100</v>
      </c>
      <c r="E32" s="49">
        <f t="shared" si="1"/>
        <v>0</v>
      </c>
    </row>
    <row r="33" spans="1:5" ht="26.25" customHeight="1">
      <c r="A33" s="197" t="s">
        <v>165</v>
      </c>
      <c r="B33" s="198">
        <v>7500</v>
      </c>
      <c r="C33" s="198">
        <v>7500</v>
      </c>
      <c r="D33" s="199">
        <f t="shared" si="0"/>
        <v>100</v>
      </c>
      <c r="E33" s="200">
        <f t="shared" si="1"/>
        <v>0</v>
      </c>
    </row>
    <row r="34" spans="1:5" ht="17.25" customHeight="1">
      <c r="A34" s="16" t="s">
        <v>76</v>
      </c>
      <c r="B34" s="190">
        <f>B35</f>
        <v>252000</v>
      </c>
      <c r="C34" s="190">
        <f>C35</f>
        <v>248245</v>
      </c>
      <c r="D34" s="26">
        <f t="shared" si="0"/>
        <v>98.50992063492063</v>
      </c>
      <c r="E34" s="49">
        <f t="shared" si="1"/>
        <v>-3755</v>
      </c>
    </row>
    <row r="35" spans="1:5" s="7" customFormat="1" ht="14.25" customHeight="1">
      <c r="A35" s="63" t="s">
        <v>194</v>
      </c>
      <c r="B35" s="64">
        <v>252000</v>
      </c>
      <c r="C35" s="25">
        <v>248245</v>
      </c>
      <c r="D35" s="64">
        <f t="shared" si="0"/>
        <v>98.50992063492063</v>
      </c>
      <c r="E35" s="43">
        <f t="shared" si="1"/>
        <v>-3755</v>
      </c>
    </row>
    <row r="36" spans="1:5" ht="42" customHeight="1">
      <c r="A36" s="16" t="s">
        <v>169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15.7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1.75" customHeight="1">
      <c r="A38" s="161" t="s">
        <v>14</v>
      </c>
      <c r="B38" s="165">
        <f>SUM(B25,B26,B27:B34,B36,B37)</f>
        <v>4126916</v>
      </c>
      <c r="C38" s="165">
        <f>SUM(C25,C26,C27:C34,C36,C37)</f>
        <v>4185204.19</v>
      </c>
      <c r="D38" s="163">
        <f t="shared" si="0"/>
        <v>101.41239099608521</v>
      </c>
      <c r="E38" s="164">
        <f t="shared" si="1"/>
        <v>58288.189999999944</v>
      </c>
    </row>
    <row r="39" spans="1:5" ht="20.25" customHeight="1">
      <c r="A39" s="30" t="s">
        <v>66</v>
      </c>
      <c r="B39" s="24"/>
      <c r="C39" s="25"/>
      <c r="D39" s="26" t="str">
        <f t="shared" si="0"/>
        <v>   </v>
      </c>
      <c r="E39" s="49">
        <f t="shared" si="1"/>
        <v>0</v>
      </c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>
        <f t="shared" si="1"/>
        <v>0</v>
      </c>
    </row>
    <row r="41" spans="1:5" ht="12.75">
      <c r="A41" s="16" t="s">
        <v>48</v>
      </c>
      <c r="B41" s="25">
        <v>683981.76</v>
      </c>
      <c r="C41" s="25">
        <v>671018.62</v>
      </c>
      <c r="D41" s="26">
        <f t="shared" si="0"/>
        <v>98.10475355366202</v>
      </c>
      <c r="E41" s="49">
        <f t="shared" si="1"/>
        <v>-12963.140000000014</v>
      </c>
    </row>
    <row r="42" spans="1:5" ht="13.5" customHeight="1">
      <c r="A42" s="16" t="s">
        <v>49</v>
      </c>
      <c r="B42" s="25">
        <v>683981.76</v>
      </c>
      <c r="C42" s="25">
        <v>671018.62</v>
      </c>
      <c r="D42" s="26">
        <f t="shared" si="0"/>
        <v>98.10475355366202</v>
      </c>
      <c r="E42" s="49">
        <f t="shared" si="1"/>
        <v>-12963.140000000014</v>
      </c>
    </row>
    <row r="43" spans="1:5" ht="12.75">
      <c r="A43" s="116" t="s">
        <v>234</v>
      </c>
      <c r="B43" s="25">
        <v>457765.8</v>
      </c>
      <c r="C43" s="28">
        <v>450926.95</v>
      </c>
      <c r="D43" s="26">
        <f t="shared" si="0"/>
        <v>98.50603736670587</v>
      </c>
      <c r="E43" s="49">
        <f t="shared" si="1"/>
        <v>-6838.849999999977</v>
      </c>
    </row>
    <row r="44" spans="1:5" ht="12.75">
      <c r="A44" s="16" t="s">
        <v>195</v>
      </c>
      <c r="B44" s="25">
        <v>100</v>
      </c>
      <c r="C44" s="28">
        <v>100</v>
      </c>
      <c r="D44" s="26">
        <f t="shared" si="0"/>
        <v>100</v>
      </c>
      <c r="E44" s="49">
        <f t="shared" si="1"/>
        <v>0</v>
      </c>
    </row>
    <row r="45" spans="1:5" ht="12.75">
      <c r="A45" s="16" t="s">
        <v>158</v>
      </c>
      <c r="B45" s="25">
        <v>0</v>
      </c>
      <c r="C45" s="27">
        <v>0</v>
      </c>
      <c r="D45" s="26" t="str">
        <f t="shared" si="0"/>
        <v>   </v>
      </c>
      <c r="E45" s="49">
        <f t="shared" si="1"/>
        <v>0</v>
      </c>
    </row>
    <row r="46" spans="1:5" ht="12.75">
      <c r="A46" s="16" t="s">
        <v>67</v>
      </c>
      <c r="B46" s="191">
        <f>SUM(B47)</f>
        <v>116400</v>
      </c>
      <c r="C46" s="191">
        <f>SUM(C47)</f>
        <v>116400</v>
      </c>
      <c r="D46" s="26">
        <f t="shared" si="0"/>
        <v>100</v>
      </c>
      <c r="E46" s="49">
        <f t="shared" si="1"/>
        <v>0</v>
      </c>
    </row>
    <row r="47" spans="1:5" ht="13.5" customHeight="1">
      <c r="A47" s="42" t="s">
        <v>190</v>
      </c>
      <c r="B47" s="25">
        <v>116400</v>
      </c>
      <c r="C47" s="27">
        <v>116400</v>
      </c>
      <c r="D47" s="26">
        <f t="shared" si="0"/>
        <v>100</v>
      </c>
      <c r="E47" s="49">
        <f t="shared" si="1"/>
        <v>0</v>
      </c>
    </row>
    <row r="48" spans="1:5" ht="16.5" customHeight="1">
      <c r="A48" s="16" t="s">
        <v>50</v>
      </c>
      <c r="B48" s="190">
        <f>SUM(B49)</f>
        <v>0</v>
      </c>
      <c r="C48" s="190">
        <f>SUM(C49)</f>
        <v>0</v>
      </c>
      <c r="D48" s="26" t="str">
        <f t="shared" si="0"/>
        <v>   </v>
      </c>
      <c r="E48" s="49">
        <f t="shared" si="1"/>
        <v>0</v>
      </c>
    </row>
    <row r="49" spans="1:5" ht="22.5" customHeight="1">
      <c r="A49" s="47" t="s">
        <v>145</v>
      </c>
      <c r="B49" s="25">
        <v>0</v>
      </c>
      <c r="C49" s="27">
        <v>0</v>
      </c>
      <c r="D49" s="26" t="str">
        <f t="shared" si="0"/>
        <v>   </v>
      </c>
      <c r="E49" s="49">
        <f t="shared" si="1"/>
        <v>0</v>
      </c>
    </row>
    <row r="50" spans="1:5" ht="12.75">
      <c r="A50" s="16" t="s">
        <v>51</v>
      </c>
      <c r="B50" s="190">
        <f>SUM(B51)</f>
        <v>0</v>
      </c>
      <c r="C50" s="190">
        <f>SUM(C51)</f>
        <v>0</v>
      </c>
      <c r="D50" s="26" t="str">
        <f t="shared" si="0"/>
        <v>   </v>
      </c>
      <c r="E50" s="49">
        <f t="shared" si="1"/>
        <v>0</v>
      </c>
    </row>
    <row r="51" spans="1:5" ht="15.75" customHeight="1">
      <c r="A51" s="16" t="s">
        <v>61</v>
      </c>
      <c r="B51" s="190">
        <f>SUM(B52)</f>
        <v>0</v>
      </c>
      <c r="C51" s="190">
        <f>SUM(C52)</f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74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5.75" customHeight="1">
      <c r="A53" s="16" t="s">
        <v>16</v>
      </c>
      <c r="B53" s="190">
        <f>SUM(B55,B54)</f>
        <v>904778.24</v>
      </c>
      <c r="C53" s="190">
        <f>SUM(C55,C54)</f>
        <v>901023.24</v>
      </c>
      <c r="D53" s="26">
        <f t="shared" si="0"/>
        <v>99.58498117726616</v>
      </c>
      <c r="E53" s="49">
        <f t="shared" si="1"/>
        <v>-3755</v>
      </c>
    </row>
    <row r="54" spans="1:5" ht="15.75" customHeight="1">
      <c r="A54" s="16" t="s">
        <v>146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>
      <c r="A55" s="16" t="s">
        <v>83</v>
      </c>
      <c r="B55" s="25">
        <v>904778.24</v>
      </c>
      <c r="C55" s="25">
        <v>901023.24</v>
      </c>
      <c r="D55" s="26">
        <f t="shared" si="0"/>
        <v>99.58498117726616</v>
      </c>
      <c r="E55" s="49">
        <f t="shared" si="1"/>
        <v>-3755</v>
      </c>
    </row>
    <row r="56" spans="1:5" ht="12.75">
      <c r="A56" s="16" t="s">
        <v>81</v>
      </c>
      <c r="B56" s="25">
        <v>405000</v>
      </c>
      <c r="C56" s="27">
        <v>405000</v>
      </c>
      <c r="D56" s="26">
        <f t="shared" si="0"/>
        <v>100</v>
      </c>
      <c r="E56" s="49">
        <f t="shared" si="1"/>
        <v>0</v>
      </c>
    </row>
    <row r="57" spans="1:5" ht="12.75">
      <c r="A57" s="16" t="s">
        <v>125</v>
      </c>
      <c r="B57" s="25">
        <v>252000</v>
      </c>
      <c r="C57" s="27">
        <v>248245</v>
      </c>
      <c r="D57" s="26">
        <f t="shared" si="0"/>
        <v>98.50992063492063</v>
      </c>
      <c r="E57" s="49">
        <f t="shared" si="1"/>
        <v>-3755</v>
      </c>
    </row>
    <row r="58" spans="1:5" ht="12.75">
      <c r="A58" s="16" t="s">
        <v>126</v>
      </c>
      <c r="B58" s="25">
        <v>197778.24</v>
      </c>
      <c r="C58" s="27">
        <v>197778.24</v>
      </c>
      <c r="D58" s="26">
        <f t="shared" si="0"/>
        <v>100</v>
      </c>
      <c r="E58" s="49">
        <f t="shared" si="1"/>
        <v>0</v>
      </c>
    </row>
    <row r="59" spans="1:5" ht="12.75">
      <c r="A59" s="16" t="s">
        <v>140</v>
      </c>
      <c r="B59" s="25">
        <v>0</v>
      </c>
      <c r="C59" s="33">
        <v>0</v>
      </c>
      <c r="D59" s="26" t="str">
        <f t="shared" si="0"/>
        <v>   </v>
      </c>
      <c r="E59" s="49">
        <f t="shared" si="1"/>
        <v>0</v>
      </c>
    </row>
    <row r="60" spans="1:5" ht="12.75">
      <c r="A60" s="16" t="s">
        <v>84</v>
      </c>
      <c r="B60" s="25">
        <v>50000</v>
      </c>
      <c r="C60" s="27">
        <v>50000</v>
      </c>
      <c r="D60" s="26">
        <f t="shared" si="0"/>
        <v>100</v>
      </c>
      <c r="E60" s="49">
        <f t="shared" si="1"/>
        <v>0</v>
      </c>
    </row>
    <row r="61" spans="1:5" ht="18" customHeight="1">
      <c r="A61" s="18" t="s">
        <v>24</v>
      </c>
      <c r="B61" s="31">
        <v>1640</v>
      </c>
      <c r="C61" s="31">
        <v>1640</v>
      </c>
      <c r="D61" s="26">
        <f t="shared" si="0"/>
        <v>100</v>
      </c>
      <c r="E61" s="49">
        <f t="shared" si="1"/>
        <v>0</v>
      </c>
    </row>
    <row r="62" spans="1:5" ht="15" customHeight="1">
      <c r="A62" s="16" t="s">
        <v>54</v>
      </c>
      <c r="B62" s="188">
        <f>B63</f>
        <v>1760600</v>
      </c>
      <c r="C62" s="188">
        <f>C63</f>
        <v>1674761.01</v>
      </c>
      <c r="D62" s="26">
        <f t="shared" si="0"/>
        <v>95.12444677950698</v>
      </c>
      <c r="E62" s="49">
        <f t="shared" si="1"/>
        <v>-85838.98999999999</v>
      </c>
    </row>
    <row r="63" spans="1:5" ht="12.75">
      <c r="A63" s="16" t="s">
        <v>55</v>
      </c>
      <c r="B63" s="25">
        <v>1760600</v>
      </c>
      <c r="C63" s="27">
        <v>1674761.01</v>
      </c>
      <c r="D63" s="26">
        <f t="shared" si="0"/>
        <v>95.12444677950698</v>
      </c>
      <c r="E63" s="49">
        <f t="shared" si="1"/>
        <v>-85838.98999999999</v>
      </c>
    </row>
    <row r="64" spans="1:5" ht="12.75">
      <c r="A64" s="116" t="s">
        <v>235</v>
      </c>
      <c r="B64" s="25">
        <v>1035950</v>
      </c>
      <c r="C64" s="27">
        <v>988834.52</v>
      </c>
      <c r="D64" s="26">
        <f t="shared" si="0"/>
        <v>95.45195424489599</v>
      </c>
      <c r="E64" s="49">
        <f t="shared" si="1"/>
        <v>-47115.47999999998</v>
      </c>
    </row>
    <row r="65" spans="1:5" ht="12.75">
      <c r="A65" s="16" t="s">
        <v>191</v>
      </c>
      <c r="B65" s="25">
        <v>7500</v>
      </c>
      <c r="C65" s="27">
        <v>7500</v>
      </c>
      <c r="D65" s="26">
        <f t="shared" si="0"/>
        <v>100</v>
      </c>
      <c r="E65" s="49">
        <f t="shared" si="1"/>
        <v>0</v>
      </c>
    </row>
    <row r="66" spans="1:5" ht="12.75">
      <c r="A66" s="16" t="s">
        <v>239</v>
      </c>
      <c r="B66" s="190">
        <f>SUM(B67,)</f>
        <v>0</v>
      </c>
      <c r="C66" s="190">
        <f>SUM(C67,)</f>
        <v>0</v>
      </c>
      <c r="D66" s="26" t="str">
        <f t="shared" si="0"/>
        <v>   </v>
      </c>
      <c r="E66" s="49">
        <f t="shared" si="1"/>
        <v>0</v>
      </c>
    </row>
    <row r="67" spans="1:5" ht="12.75">
      <c r="A67" s="16" t="s">
        <v>56</v>
      </c>
      <c r="B67" s="25">
        <v>0</v>
      </c>
      <c r="C67" s="28">
        <v>0</v>
      </c>
      <c r="D67" s="26" t="str">
        <f t="shared" si="0"/>
        <v>   </v>
      </c>
      <c r="E67" s="49">
        <f t="shared" si="1"/>
        <v>0</v>
      </c>
    </row>
    <row r="68" spans="1:5" ht="12.75">
      <c r="A68" s="16" t="s">
        <v>18</v>
      </c>
      <c r="B68" s="190">
        <f>B69</f>
        <v>923416</v>
      </c>
      <c r="C68" s="190">
        <f>C69</f>
        <v>923416</v>
      </c>
      <c r="D68" s="26">
        <f t="shared" si="0"/>
        <v>100</v>
      </c>
      <c r="E68" s="49">
        <f t="shared" si="1"/>
        <v>0</v>
      </c>
    </row>
    <row r="69" spans="1:5" ht="14.25" customHeight="1">
      <c r="A69" s="16" t="s">
        <v>246</v>
      </c>
      <c r="B69" s="190">
        <f>SUM(B79,B70)</f>
        <v>923416</v>
      </c>
      <c r="C69" s="190">
        <f>SUM(C79,C70)</f>
        <v>923416</v>
      </c>
      <c r="D69" s="26">
        <f t="shared" si="0"/>
        <v>100</v>
      </c>
      <c r="E69" s="49">
        <f t="shared" si="1"/>
        <v>0</v>
      </c>
    </row>
    <row r="70" spans="1:5" ht="18" customHeight="1">
      <c r="A70" s="117" t="s">
        <v>273</v>
      </c>
      <c r="B70" s="195">
        <f>SUM(B71,B75)</f>
        <v>489400</v>
      </c>
      <c r="C70" s="195">
        <f>SUM(C71,C75)</f>
        <v>489400</v>
      </c>
      <c r="D70" s="26">
        <f t="shared" si="0"/>
        <v>100</v>
      </c>
      <c r="E70" s="49">
        <f t="shared" si="1"/>
        <v>0</v>
      </c>
    </row>
    <row r="71" spans="1:5" ht="17.25" customHeight="1">
      <c r="A71" s="16" t="s">
        <v>251</v>
      </c>
      <c r="B71" s="190">
        <f>SUM(B72:B74)</f>
        <v>426500</v>
      </c>
      <c r="C71" s="190">
        <f>SUM(C72:C74)</f>
        <v>426500</v>
      </c>
      <c r="D71" s="26">
        <f aca="true" t="shared" si="2" ref="D71:D84">IF(B71=0,"   ",C71/B71*100)</f>
        <v>100</v>
      </c>
      <c r="E71" s="49">
        <f t="shared" si="1"/>
        <v>0</v>
      </c>
    </row>
    <row r="72" spans="1:5" ht="17.25" customHeight="1">
      <c r="A72" s="47" t="s">
        <v>259</v>
      </c>
      <c r="B72" s="25">
        <v>356600</v>
      </c>
      <c r="C72" s="27">
        <v>356600</v>
      </c>
      <c r="D72" s="26">
        <f t="shared" si="2"/>
        <v>100</v>
      </c>
      <c r="E72" s="49">
        <f t="shared" si="1"/>
        <v>0</v>
      </c>
    </row>
    <row r="73" spans="1:5" ht="17.25" customHeight="1">
      <c r="A73" s="47" t="s">
        <v>260</v>
      </c>
      <c r="B73" s="25">
        <v>0</v>
      </c>
      <c r="C73" s="27"/>
      <c r="D73" s="26" t="str">
        <f t="shared" si="2"/>
        <v>   </v>
      </c>
      <c r="E73" s="49">
        <f t="shared" si="1"/>
        <v>0</v>
      </c>
    </row>
    <row r="74" spans="1:5" ht="17.25" customHeight="1">
      <c r="A74" s="47" t="s">
        <v>261</v>
      </c>
      <c r="B74" s="25">
        <v>69900</v>
      </c>
      <c r="C74" s="27">
        <v>69900</v>
      </c>
      <c r="D74" s="26">
        <f t="shared" si="2"/>
        <v>100</v>
      </c>
      <c r="E74" s="49">
        <f t="shared" si="1"/>
        <v>0</v>
      </c>
    </row>
    <row r="75" spans="1:5" ht="26.25" customHeight="1">
      <c r="A75" s="16" t="s">
        <v>304</v>
      </c>
      <c r="B75" s="190">
        <f>SUM(B76:B78)</f>
        <v>62900</v>
      </c>
      <c r="C75" s="190">
        <f>SUM(C76:C78)</f>
        <v>62900</v>
      </c>
      <c r="D75" s="26">
        <f t="shared" si="2"/>
        <v>100</v>
      </c>
      <c r="E75" s="49">
        <f t="shared" si="1"/>
        <v>0</v>
      </c>
    </row>
    <row r="76" spans="1:5" ht="13.5" customHeight="1">
      <c r="A76" s="47" t="s">
        <v>259</v>
      </c>
      <c r="B76" s="25">
        <v>0</v>
      </c>
      <c r="C76" s="27"/>
      <c r="D76" s="26" t="str">
        <f t="shared" si="2"/>
        <v>   </v>
      </c>
      <c r="E76" s="49">
        <f t="shared" si="1"/>
        <v>0</v>
      </c>
    </row>
    <row r="77" spans="1:5" ht="13.5" customHeight="1">
      <c r="A77" s="47" t="s">
        <v>260</v>
      </c>
      <c r="B77" s="25">
        <v>62900</v>
      </c>
      <c r="C77" s="27">
        <v>62900</v>
      </c>
      <c r="D77" s="26">
        <f t="shared" si="2"/>
        <v>100</v>
      </c>
      <c r="E77" s="49">
        <f t="shared" si="1"/>
        <v>0</v>
      </c>
    </row>
    <row r="78" spans="1:5" ht="13.5" customHeight="1">
      <c r="A78" s="47" t="s">
        <v>261</v>
      </c>
      <c r="B78" s="25"/>
      <c r="C78" s="27"/>
      <c r="D78" s="26" t="str">
        <f t="shared" si="2"/>
        <v>   </v>
      </c>
      <c r="E78" s="49">
        <f t="shared" si="1"/>
        <v>0</v>
      </c>
    </row>
    <row r="79" spans="1:5" ht="17.25" customHeight="1">
      <c r="A79" s="117" t="s">
        <v>252</v>
      </c>
      <c r="B79" s="195">
        <f>SUM(B80:B82)</f>
        <v>434016</v>
      </c>
      <c r="C79" s="195">
        <f>SUM(C80:C82)</f>
        <v>434016</v>
      </c>
      <c r="D79" s="26">
        <f t="shared" si="2"/>
        <v>100</v>
      </c>
      <c r="E79" s="49">
        <f t="shared" si="1"/>
        <v>0</v>
      </c>
    </row>
    <row r="80" spans="1:5" ht="12" customHeight="1">
      <c r="A80" s="47" t="s">
        <v>259</v>
      </c>
      <c r="B80" s="118">
        <v>154080</v>
      </c>
      <c r="C80" s="119">
        <v>154080</v>
      </c>
      <c r="D80" s="26">
        <f t="shared" si="2"/>
        <v>100</v>
      </c>
      <c r="E80" s="49">
        <f t="shared" si="1"/>
        <v>0</v>
      </c>
    </row>
    <row r="81" spans="1:5" ht="11.25" customHeight="1">
      <c r="A81" s="47" t="s">
        <v>260</v>
      </c>
      <c r="B81" s="118">
        <v>279936</v>
      </c>
      <c r="C81" s="119">
        <v>279936</v>
      </c>
      <c r="D81" s="26">
        <f t="shared" si="2"/>
        <v>100</v>
      </c>
      <c r="E81" s="49">
        <f t="shared" si="1"/>
        <v>0</v>
      </c>
    </row>
    <row r="82" spans="1:5" ht="11.25" customHeight="1">
      <c r="A82" s="47" t="s">
        <v>261</v>
      </c>
      <c r="B82" s="118">
        <v>0</v>
      </c>
      <c r="C82" s="119">
        <v>0</v>
      </c>
      <c r="D82" s="26" t="str">
        <f t="shared" si="2"/>
        <v>   </v>
      </c>
      <c r="E82" s="49">
        <f t="shared" si="1"/>
        <v>0</v>
      </c>
    </row>
    <row r="83" spans="1:5" ht="18" customHeight="1">
      <c r="A83" s="161" t="s">
        <v>19</v>
      </c>
      <c r="B83" s="165">
        <f>SUM(B41,B46,B48,B50,B53,B61,B62,B66,B68,)</f>
        <v>4390816</v>
      </c>
      <c r="C83" s="165">
        <f>SUM(C41,C46,C48,C50,C53,C61,C62,C66,C68,)</f>
        <v>4288258.87</v>
      </c>
      <c r="D83" s="163">
        <f t="shared" si="2"/>
        <v>97.66428085349055</v>
      </c>
      <c r="E83" s="164">
        <f t="shared" si="1"/>
        <v>-102557.12999999989</v>
      </c>
    </row>
    <row r="84" spans="1:5" ht="16.5" customHeight="1" thickBot="1">
      <c r="A84" s="98" t="s">
        <v>237</v>
      </c>
      <c r="B84" s="209">
        <f>B43+B64</f>
        <v>1493715.8</v>
      </c>
      <c r="C84" s="209">
        <f>C43+C64</f>
        <v>1439761.47</v>
      </c>
      <c r="D84" s="99">
        <f t="shared" si="2"/>
        <v>96.38791194415965</v>
      </c>
      <c r="E84" s="100">
        <f t="shared" si="1"/>
        <v>-53954.330000000075</v>
      </c>
    </row>
    <row r="85" spans="1:5" s="76" customFormat="1" ht="23.25" customHeight="1">
      <c r="A85" s="110" t="s">
        <v>270</v>
      </c>
      <c r="B85" s="110"/>
      <c r="C85" s="256"/>
      <c r="D85" s="256"/>
      <c r="E85" s="256"/>
    </row>
    <row r="86" spans="1:5" s="76" customFormat="1" ht="12" customHeight="1">
      <c r="A86" s="110" t="s">
        <v>269</v>
      </c>
      <c r="B86" s="110"/>
      <c r="C86" s="111" t="s">
        <v>271</v>
      </c>
      <c r="D86" s="112"/>
      <c r="E86" s="113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</sheetData>
  <mergeCells count="2">
    <mergeCell ref="A1:E1"/>
    <mergeCell ref="C85:E85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34">
      <selection activeCell="B58" sqref="B58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58" t="s">
        <v>291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215</v>
      </c>
      <c r="C4" s="32" t="s">
        <v>292</v>
      </c>
      <c r="D4" s="19" t="s">
        <v>223</v>
      </c>
      <c r="E4" s="19" t="s">
        <v>224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81300</v>
      </c>
      <c r="C7" s="188">
        <f>C8</f>
        <v>81465.08</v>
      </c>
      <c r="D7" s="26">
        <f aca="true" t="shared" si="0" ref="D7:D72">IF(B7=0,"   ",C7/B7*100)</f>
        <v>100.2030504305043</v>
      </c>
      <c r="E7" s="49">
        <f aca="true" t="shared" si="1" ref="E7:E77">C7-B7</f>
        <v>165.08000000000175</v>
      </c>
    </row>
    <row r="8" spans="1:5" ht="12.75">
      <c r="A8" s="16" t="s">
        <v>57</v>
      </c>
      <c r="B8" s="25">
        <v>81300</v>
      </c>
      <c r="C8" s="27">
        <v>81465.08</v>
      </c>
      <c r="D8" s="26">
        <f t="shared" si="0"/>
        <v>100.2030504305043</v>
      </c>
      <c r="E8" s="49">
        <f t="shared" si="1"/>
        <v>165.08000000000175</v>
      </c>
    </row>
    <row r="9" spans="1:5" ht="13.5" customHeight="1">
      <c r="A9" s="16" t="s">
        <v>7</v>
      </c>
      <c r="B9" s="190">
        <f>SUM(B10:B10)</f>
        <v>62000</v>
      </c>
      <c r="C9" s="190">
        <f>SUM(C10:C10)</f>
        <v>60645.82</v>
      </c>
      <c r="D9" s="26">
        <f t="shared" si="0"/>
        <v>97.81583870967742</v>
      </c>
      <c r="E9" s="49">
        <f t="shared" si="1"/>
        <v>-1354.1800000000003</v>
      </c>
    </row>
    <row r="10" spans="1:5" ht="13.5" customHeight="1">
      <c r="A10" s="16" t="s">
        <v>38</v>
      </c>
      <c r="B10" s="25">
        <v>62000</v>
      </c>
      <c r="C10" s="27">
        <v>60645.82</v>
      </c>
      <c r="D10" s="26">
        <f t="shared" si="0"/>
        <v>97.81583870967742</v>
      </c>
      <c r="E10" s="49">
        <f t="shared" si="1"/>
        <v>-1354.1800000000003</v>
      </c>
    </row>
    <row r="11" spans="1:5" ht="12.75">
      <c r="A11" s="16" t="s">
        <v>9</v>
      </c>
      <c r="B11" s="190">
        <f>SUM(B12:B13)</f>
        <v>113000</v>
      </c>
      <c r="C11" s="190">
        <f>SUM(C12:C13)</f>
        <v>108531.79000000001</v>
      </c>
      <c r="D11" s="26">
        <f t="shared" si="0"/>
        <v>96.04583185840708</v>
      </c>
      <c r="E11" s="49">
        <f t="shared" si="1"/>
        <v>-4468.209999999992</v>
      </c>
    </row>
    <row r="12" spans="1:5" ht="13.5" customHeight="1">
      <c r="A12" s="16" t="s">
        <v>39</v>
      </c>
      <c r="B12" s="25">
        <v>15000</v>
      </c>
      <c r="C12" s="27">
        <v>13813.49</v>
      </c>
      <c r="D12" s="26">
        <f t="shared" si="0"/>
        <v>92.08993333333333</v>
      </c>
      <c r="E12" s="49">
        <f t="shared" si="1"/>
        <v>-1186.5100000000002</v>
      </c>
    </row>
    <row r="13" spans="1:5" ht="12.75">
      <c r="A13" s="16" t="s">
        <v>10</v>
      </c>
      <c r="B13" s="25">
        <v>98000</v>
      </c>
      <c r="C13" s="27">
        <v>94718.3</v>
      </c>
      <c r="D13" s="26">
        <f t="shared" si="0"/>
        <v>96.65132653061225</v>
      </c>
      <c r="E13" s="49">
        <f t="shared" si="1"/>
        <v>-3281.699999999997</v>
      </c>
    </row>
    <row r="14" spans="1:5" ht="25.5">
      <c r="A14" s="16" t="s">
        <v>142</v>
      </c>
      <c r="B14" s="25">
        <v>0</v>
      </c>
      <c r="C14" s="27">
        <v>22.89</v>
      </c>
      <c r="D14" s="26" t="str">
        <f t="shared" si="0"/>
        <v>   </v>
      </c>
      <c r="E14" s="49">
        <f t="shared" si="1"/>
        <v>22.89</v>
      </c>
    </row>
    <row r="15" spans="1:5" ht="26.25" customHeight="1">
      <c r="A15" s="16" t="s">
        <v>40</v>
      </c>
      <c r="B15" s="190">
        <f>B17+B16</f>
        <v>43500</v>
      </c>
      <c r="C15" s="188">
        <f>SUM(C16:C17)</f>
        <v>56139.159999999996</v>
      </c>
      <c r="D15" s="26">
        <f t="shared" si="0"/>
        <v>129.05554022988505</v>
      </c>
      <c r="E15" s="49">
        <f t="shared" si="1"/>
        <v>12639.159999999996</v>
      </c>
    </row>
    <row r="16" spans="1:5" ht="12.75">
      <c r="A16" s="16" t="s">
        <v>41</v>
      </c>
      <c r="B16" s="25">
        <v>40000</v>
      </c>
      <c r="C16" s="27">
        <v>52744.6</v>
      </c>
      <c r="D16" s="26">
        <f t="shared" si="0"/>
        <v>131.86149999999998</v>
      </c>
      <c r="E16" s="49">
        <f t="shared" si="1"/>
        <v>12744.599999999999</v>
      </c>
    </row>
    <row r="17" spans="1:5" ht="25.5" customHeight="1">
      <c r="A17" s="16" t="s">
        <v>42</v>
      </c>
      <c r="B17" s="25">
        <v>3500</v>
      </c>
      <c r="C17" s="27">
        <v>3394.56</v>
      </c>
      <c r="D17" s="26">
        <f t="shared" si="0"/>
        <v>96.98742857142857</v>
      </c>
      <c r="E17" s="49">
        <f t="shared" si="1"/>
        <v>-105.44000000000005</v>
      </c>
    </row>
    <row r="18" spans="1:5" ht="18.75" customHeight="1">
      <c r="A18" s="42" t="s">
        <v>147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102</v>
      </c>
      <c r="B19" s="190">
        <f>SUM(B20)</f>
        <v>4000</v>
      </c>
      <c r="C19" s="190">
        <f>SUM(C20)</f>
        <v>3144.7</v>
      </c>
      <c r="D19" s="26">
        <f t="shared" si="0"/>
        <v>78.61749999999999</v>
      </c>
      <c r="E19" s="49">
        <f t="shared" si="1"/>
        <v>-855.3000000000002</v>
      </c>
    </row>
    <row r="20" spans="1:5" ht="26.25" customHeight="1">
      <c r="A20" s="16" t="s">
        <v>103</v>
      </c>
      <c r="B20" s="25">
        <v>4000</v>
      </c>
      <c r="C20" s="27">
        <v>3144.7</v>
      </c>
      <c r="D20" s="26">
        <f t="shared" si="0"/>
        <v>78.61749999999999</v>
      </c>
      <c r="E20" s="49">
        <f t="shared" si="1"/>
        <v>-855.3000000000002</v>
      </c>
    </row>
    <row r="21" spans="1:5" ht="17.25" customHeight="1">
      <c r="A21" s="16" t="s">
        <v>44</v>
      </c>
      <c r="B21" s="188">
        <f>B22</f>
        <v>18000</v>
      </c>
      <c r="C21" s="188">
        <f>C22</f>
        <v>20242.72</v>
      </c>
      <c r="D21" s="26">
        <f t="shared" si="0"/>
        <v>112.45955555555555</v>
      </c>
      <c r="E21" s="49">
        <f t="shared" si="1"/>
        <v>2242.720000000001</v>
      </c>
    </row>
    <row r="22" spans="1:5" ht="15.75" customHeight="1">
      <c r="A22" s="16" t="s">
        <v>196</v>
      </c>
      <c r="B22" s="25">
        <v>18000</v>
      </c>
      <c r="C22" s="27">
        <v>20242.72</v>
      </c>
      <c r="D22" s="26">
        <f t="shared" si="0"/>
        <v>112.45955555555555</v>
      </c>
      <c r="E22" s="49">
        <f t="shared" si="1"/>
        <v>2242.720000000001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1" t="s">
        <v>11</v>
      </c>
      <c r="B24" s="162">
        <f>SUM(B7,B9,B11,B14,B15,B18,B19,B22,B23,)</f>
        <v>321800</v>
      </c>
      <c r="C24" s="162">
        <f>SUM(C7,C9,C11,C14,C15,C18,C19,C22,C23,)</f>
        <v>330192.16000000003</v>
      </c>
      <c r="D24" s="163">
        <f t="shared" si="0"/>
        <v>102.60788067122436</v>
      </c>
      <c r="E24" s="164">
        <f t="shared" si="1"/>
        <v>8392.160000000033</v>
      </c>
    </row>
    <row r="25" spans="1:5" ht="16.5" customHeight="1">
      <c r="A25" s="17" t="s">
        <v>46</v>
      </c>
      <c r="B25" s="24">
        <v>1134700</v>
      </c>
      <c r="C25" s="24">
        <v>1134700</v>
      </c>
      <c r="D25" s="26">
        <f t="shared" si="0"/>
        <v>100</v>
      </c>
      <c r="E25" s="49">
        <f t="shared" si="1"/>
        <v>0</v>
      </c>
    </row>
    <row r="26" spans="1:5" ht="13.5" customHeight="1">
      <c r="A26" s="16" t="s">
        <v>65</v>
      </c>
      <c r="B26" s="25">
        <v>250000</v>
      </c>
      <c r="C26" s="27">
        <v>250000</v>
      </c>
      <c r="D26" s="26">
        <f t="shared" si="0"/>
        <v>100</v>
      </c>
      <c r="E26" s="49">
        <f t="shared" si="1"/>
        <v>0</v>
      </c>
    </row>
    <row r="27" spans="1:5" ht="39" customHeight="1">
      <c r="A27" s="197" t="s">
        <v>69</v>
      </c>
      <c r="B27" s="198">
        <v>46600</v>
      </c>
      <c r="C27" s="202">
        <v>46600</v>
      </c>
      <c r="D27" s="199">
        <f t="shared" si="0"/>
        <v>100</v>
      </c>
      <c r="E27" s="200">
        <f t="shared" si="1"/>
        <v>0</v>
      </c>
    </row>
    <row r="28" spans="1:5" ht="26.25" customHeight="1">
      <c r="A28" s="201" t="s">
        <v>157</v>
      </c>
      <c r="B28" s="198">
        <v>100</v>
      </c>
      <c r="C28" s="198">
        <v>100</v>
      </c>
      <c r="D28" s="199">
        <f t="shared" si="0"/>
        <v>100</v>
      </c>
      <c r="E28" s="200">
        <f t="shared" si="1"/>
        <v>0</v>
      </c>
    </row>
    <row r="29" spans="1:5" ht="27.75" customHeight="1">
      <c r="A29" s="16" t="s">
        <v>136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3.75" customHeight="1">
      <c r="A30" s="197" t="s">
        <v>165</v>
      </c>
      <c r="B30" s="198">
        <v>7500</v>
      </c>
      <c r="C30" s="198">
        <v>7500</v>
      </c>
      <c r="D30" s="199">
        <f t="shared" si="0"/>
        <v>100</v>
      </c>
      <c r="E30" s="200">
        <f t="shared" si="1"/>
        <v>0</v>
      </c>
    </row>
    <row r="31" spans="1:5" ht="16.5" customHeight="1">
      <c r="A31" s="16" t="s">
        <v>107</v>
      </c>
      <c r="B31" s="190">
        <f>B32</f>
        <v>241000</v>
      </c>
      <c r="C31" s="190">
        <f>C32</f>
        <v>182950</v>
      </c>
      <c r="D31" s="26">
        <f t="shared" si="0"/>
        <v>75.91286307053942</v>
      </c>
      <c r="E31" s="49">
        <f t="shared" si="1"/>
        <v>-58050</v>
      </c>
    </row>
    <row r="32" spans="1:5" ht="16.5" customHeight="1">
      <c r="A32" s="16" t="s">
        <v>194</v>
      </c>
      <c r="B32" s="25">
        <v>241000</v>
      </c>
      <c r="C32" s="27">
        <v>182950</v>
      </c>
      <c r="D32" s="26">
        <f t="shared" si="0"/>
        <v>75.91286307053942</v>
      </c>
      <c r="E32" s="49">
        <f t="shared" si="1"/>
        <v>-58050</v>
      </c>
    </row>
    <row r="33" spans="1:5" ht="54.75" customHeight="1">
      <c r="A33" s="16" t="s">
        <v>243</v>
      </c>
      <c r="B33" s="25">
        <v>742500</v>
      </c>
      <c r="C33" s="27">
        <v>742500</v>
      </c>
      <c r="D33" s="26">
        <f t="shared" si="0"/>
        <v>100</v>
      </c>
      <c r="E33" s="49">
        <f t="shared" si="1"/>
        <v>0</v>
      </c>
    </row>
    <row r="34" spans="1:5" ht="42.75" customHeight="1">
      <c r="A34" s="16" t="s">
        <v>169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17.25" customHeight="1">
      <c r="A35" s="16" t="s">
        <v>47</v>
      </c>
      <c r="B35" s="25">
        <v>0</v>
      </c>
      <c r="C35" s="27">
        <v>0</v>
      </c>
      <c r="D35" s="26" t="str">
        <f t="shared" si="0"/>
        <v>   </v>
      </c>
      <c r="E35" s="49">
        <f t="shared" si="1"/>
        <v>0</v>
      </c>
    </row>
    <row r="36" spans="1:5" ht="21" customHeight="1">
      <c r="A36" s="161" t="s">
        <v>14</v>
      </c>
      <c r="B36" s="165">
        <f>SUM(B24,B25,B26:B30,B31,B33,B34,B35,)</f>
        <v>2744200</v>
      </c>
      <c r="C36" s="165">
        <f>SUM(C24,C25,C26:C30,C31,C33,C34,C35,)</f>
        <v>2694542.16</v>
      </c>
      <c r="D36" s="163">
        <f t="shared" si="0"/>
        <v>98.19044384520079</v>
      </c>
      <c r="E36" s="164">
        <f t="shared" si="1"/>
        <v>-49657.83999999985</v>
      </c>
    </row>
    <row r="37" spans="1:5" ht="12.75">
      <c r="A37" s="22" t="s">
        <v>15</v>
      </c>
      <c r="B37" s="51"/>
      <c r="C37" s="52"/>
      <c r="D37" s="26" t="str">
        <f t="shared" si="0"/>
        <v>   </v>
      </c>
      <c r="E37" s="49">
        <f t="shared" si="1"/>
        <v>0</v>
      </c>
    </row>
    <row r="38" spans="1:5" ht="12.75">
      <c r="A38" s="16" t="s">
        <v>48</v>
      </c>
      <c r="B38" s="25">
        <v>756800</v>
      </c>
      <c r="C38" s="25">
        <v>715593.08</v>
      </c>
      <c r="D38" s="26">
        <f t="shared" si="0"/>
        <v>94.5551109936575</v>
      </c>
      <c r="E38" s="49">
        <f t="shared" si="1"/>
        <v>-41206.92000000004</v>
      </c>
    </row>
    <row r="39" spans="1:5" ht="13.5" customHeight="1">
      <c r="A39" s="16" t="s">
        <v>49</v>
      </c>
      <c r="B39" s="25">
        <v>756800</v>
      </c>
      <c r="C39" s="25">
        <v>715593.08</v>
      </c>
      <c r="D39" s="26">
        <f t="shared" si="0"/>
        <v>94.5551109936575</v>
      </c>
      <c r="E39" s="49">
        <f t="shared" si="1"/>
        <v>-41206.92000000004</v>
      </c>
    </row>
    <row r="40" spans="1:5" ht="12.75">
      <c r="A40" s="116" t="s">
        <v>235</v>
      </c>
      <c r="B40" s="25">
        <v>476900</v>
      </c>
      <c r="C40" s="28">
        <v>457653.63</v>
      </c>
      <c r="D40" s="26">
        <f t="shared" si="0"/>
        <v>95.9642755294611</v>
      </c>
      <c r="E40" s="49">
        <f t="shared" si="1"/>
        <v>-19246.369999999995</v>
      </c>
    </row>
    <row r="41" spans="1:5" ht="12.75">
      <c r="A41" s="16" t="s">
        <v>195</v>
      </c>
      <c r="B41" s="25">
        <v>100</v>
      </c>
      <c r="C41" s="28">
        <v>100</v>
      </c>
      <c r="D41" s="26">
        <f t="shared" si="0"/>
        <v>100</v>
      </c>
      <c r="E41" s="49">
        <f t="shared" si="1"/>
        <v>0</v>
      </c>
    </row>
    <row r="42" spans="1:5" ht="12.75">
      <c r="A42" s="16" t="s">
        <v>158</v>
      </c>
      <c r="B42" s="25">
        <v>0</v>
      </c>
      <c r="C42" s="27">
        <v>0</v>
      </c>
      <c r="D42" s="26" t="str">
        <f t="shared" si="0"/>
        <v>   </v>
      </c>
      <c r="E42" s="49">
        <f t="shared" si="1"/>
        <v>0</v>
      </c>
    </row>
    <row r="43" spans="1:5" ht="12.75">
      <c r="A43" s="16" t="s">
        <v>67</v>
      </c>
      <c r="B43" s="191">
        <f>SUM(B44)</f>
        <v>46600</v>
      </c>
      <c r="C43" s="191">
        <f>SUM(C44)</f>
        <v>46600</v>
      </c>
      <c r="D43" s="26">
        <f t="shared" si="0"/>
        <v>100</v>
      </c>
      <c r="E43" s="49">
        <f t="shared" si="1"/>
        <v>0</v>
      </c>
    </row>
    <row r="44" spans="1:5" ht="24" customHeight="1">
      <c r="A44" s="42" t="s">
        <v>190</v>
      </c>
      <c r="B44" s="25">
        <v>46600</v>
      </c>
      <c r="C44" s="27">
        <v>46600</v>
      </c>
      <c r="D44" s="26">
        <f t="shared" si="0"/>
        <v>100</v>
      </c>
      <c r="E44" s="49">
        <f t="shared" si="1"/>
        <v>0</v>
      </c>
    </row>
    <row r="45" spans="1:5" ht="17.25" customHeight="1">
      <c r="A45" s="16" t="s">
        <v>50</v>
      </c>
      <c r="B45" s="190">
        <f>SUM(B46)</f>
        <v>400</v>
      </c>
      <c r="C45" s="191">
        <f>SUM(C46)</f>
        <v>400</v>
      </c>
      <c r="D45" s="26">
        <f t="shared" si="0"/>
        <v>100</v>
      </c>
      <c r="E45" s="49">
        <f t="shared" si="1"/>
        <v>0</v>
      </c>
    </row>
    <row r="46" spans="1:5" ht="27.75" customHeight="1">
      <c r="A46" s="47" t="s">
        <v>145</v>
      </c>
      <c r="B46" s="25">
        <v>400</v>
      </c>
      <c r="C46" s="27">
        <v>400</v>
      </c>
      <c r="D46" s="26">
        <f t="shared" si="0"/>
        <v>100</v>
      </c>
      <c r="E46" s="49">
        <f t="shared" si="1"/>
        <v>0</v>
      </c>
    </row>
    <row r="47" spans="1:5" ht="12.75">
      <c r="A47" s="16" t="s">
        <v>51</v>
      </c>
      <c r="B47" s="190">
        <f>SUM(B48:B48)</f>
        <v>0</v>
      </c>
      <c r="C47" s="190">
        <f>SUM(C48:C48)</f>
        <v>0</v>
      </c>
      <c r="D47" s="26" t="str">
        <f t="shared" si="0"/>
        <v>   </v>
      </c>
      <c r="E47" s="49">
        <f t="shared" si="1"/>
        <v>0</v>
      </c>
    </row>
    <row r="48" spans="1:5" ht="12.75">
      <c r="A48" s="16" t="s">
        <v>61</v>
      </c>
      <c r="B48" s="190">
        <f>SUM(B49)</f>
        <v>0</v>
      </c>
      <c r="C48" s="190">
        <f>SUM(C49)</f>
        <v>0</v>
      </c>
      <c r="D48" s="26" t="str">
        <f t="shared" si="0"/>
        <v>   </v>
      </c>
      <c r="E48" s="49">
        <f t="shared" si="1"/>
        <v>0</v>
      </c>
    </row>
    <row r="49" spans="1:5" ht="12.75">
      <c r="A49" s="16" t="s">
        <v>74</v>
      </c>
      <c r="B49" s="25">
        <v>0</v>
      </c>
      <c r="C49" s="25">
        <v>0</v>
      </c>
      <c r="D49" s="26" t="str">
        <f t="shared" si="0"/>
        <v>   </v>
      </c>
      <c r="E49" s="49">
        <f t="shared" si="1"/>
        <v>0</v>
      </c>
    </row>
    <row r="50" spans="1:5" ht="16.5" customHeight="1">
      <c r="A50" s="16" t="s">
        <v>16</v>
      </c>
      <c r="B50" s="190">
        <f>B51+B52+B54</f>
        <v>469560</v>
      </c>
      <c r="C50" s="190">
        <f>C51+C52+C54</f>
        <v>458308.23</v>
      </c>
      <c r="D50" s="26">
        <f t="shared" si="0"/>
        <v>97.60376309736775</v>
      </c>
      <c r="E50" s="49">
        <f t="shared" si="1"/>
        <v>-11251.770000000019</v>
      </c>
    </row>
    <row r="51" spans="1:5" ht="12.75">
      <c r="A51" s="16" t="s">
        <v>17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281</v>
      </c>
      <c r="B52" s="25">
        <v>133000</v>
      </c>
      <c r="C52" s="25">
        <v>133000</v>
      </c>
      <c r="D52" s="26"/>
      <c r="E52" s="49"/>
    </row>
    <row r="53" spans="1:5" ht="12.75">
      <c r="A53" s="16" t="s">
        <v>287</v>
      </c>
      <c r="B53" s="25">
        <v>133000</v>
      </c>
      <c r="C53" s="25">
        <v>133000</v>
      </c>
      <c r="D53" s="26"/>
      <c r="E53" s="49"/>
    </row>
    <row r="54" spans="1:5" ht="12.75">
      <c r="A54" s="16" t="s">
        <v>88</v>
      </c>
      <c r="B54" s="25">
        <v>336560</v>
      </c>
      <c r="C54" s="25">
        <v>325308.23</v>
      </c>
      <c r="D54" s="26">
        <f t="shared" si="0"/>
        <v>96.65683087710958</v>
      </c>
      <c r="E54" s="49">
        <f t="shared" si="1"/>
        <v>-11251.770000000019</v>
      </c>
    </row>
    <row r="55" spans="1:5" ht="12.75">
      <c r="A55" s="16" t="s">
        <v>87</v>
      </c>
      <c r="B55" s="25">
        <v>157760</v>
      </c>
      <c r="C55" s="27">
        <v>154608.23</v>
      </c>
      <c r="D55" s="26">
        <f t="shared" si="0"/>
        <v>98.00217418864098</v>
      </c>
      <c r="E55" s="49">
        <f t="shared" si="1"/>
        <v>-3151.7699999999895</v>
      </c>
    </row>
    <row r="56" spans="1:5" ht="12.75">
      <c r="A56" s="16" t="s">
        <v>127</v>
      </c>
      <c r="B56" s="25">
        <v>108000</v>
      </c>
      <c r="C56" s="27">
        <v>99900</v>
      </c>
      <c r="D56" s="26">
        <f t="shared" si="0"/>
        <v>92.5</v>
      </c>
      <c r="E56" s="49">
        <f t="shared" si="1"/>
        <v>-8100</v>
      </c>
    </row>
    <row r="57" spans="1:5" ht="12.75">
      <c r="A57" s="16" t="s">
        <v>128</v>
      </c>
      <c r="B57" s="25">
        <v>60800</v>
      </c>
      <c r="C57" s="27">
        <v>60800</v>
      </c>
      <c r="D57" s="26">
        <f t="shared" si="0"/>
        <v>100</v>
      </c>
      <c r="E57" s="49">
        <f t="shared" si="1"/>
        <v>0</v>
      </c>
    </row>
    <row r="58" spans="1:5" ht="12.75">
      <c r="A58" s="47" t="s">
        <v>290</v>
      </c>
      <c r="B58" s="25">
        <v>10000</v>
      </c>
      <c r="C58" s="25">
        <v>10000</v>
      </c>
      <c r="D58" s="26">
        <f t="shared" si="0"/>
        <v>100</v>
      </c>
      <c r="E58" s="49">
        <f t="shared" si="1"/>
        <v>0</v>
      </c>
    </row>
    <row r="59" spans="1:5" ht="12.75">
      <c r="A59" s="47" t="s">
        <v>170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2.75">
      <c r="A60" s="47" t="s">
        <v>210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8.75" customHeight="1">
      <c r="A61" s="18" t="s">
        <v>24</v>
      </c>
      <c r="B61" s="31">
        <v>3000</v>
      </c>
      <c r="C61" s="31">
        <v>2050</v>
      </c>
      <c r="D61" s="26">
        <f t="shared" si="0"/>
        <v>68.33333333333333</v>
      </c>
      <c r="E61" s="49">
        <f t="shared" si="1"/>
        <v>-950</v>
      </c>
    </row>
    <row r="62" spans="1:5" ht="17.25" customHeight="1">
      <c r="A62" s="16" t="s">
        <v>54</v>
      </c>
      <c r="B62" s="188">
        <f>B63</f>
        <v>728140</v>
      </c>
      <c r="C62" s="188">
        <f>C63</f>
        <v>690329.44</v>
      </c>
      <c r="D62" s="26">
        <f t="shared" si="0"/>
        <v>94.80724036586369</v>
      </c>
      <c r="E62" s="49">
        <f t="shared" si="1"/>
        <v>-37810.560000000056</v>
      </c>
    </row>
    <row r="63" spans="1:5" ht="12.75">
      <c r="A63" s="16" t="s">
        <v>55</v>
      </c>
      <c r="B63" s="25">
        <v>728140</v>
      </c>
      <c r="C63" s="27">
        <v>690329.44</v>
      </c>
      <c r="D63" s="26">
        <f t="shared" si="0"/>
        <v>94.80724036586369</v>
      </c>
      <c r="E63" s="49">
        <f t="shared" si="1"/>
        <v>-37810.560000000056</v>
      </c>
    </row>
    <row r="64" spans="1:5" ht="12.75">
      <c r="A64" s="116" t="s">
        <v>235</v>
      </c>
      <c r="B64" s="25">
        <v>411840</v>
      </c>
      <c r="C64" s="27">
        <v>391649.1</v>
      </c>
      <c r="D64" s="26">
        <f t="shared" si="0"/>
        <v>95.09739219114218</v>
      </c>
      <c r="E64" s="49">
        <f t="shared" si="1"/>
        <v>-20190.900000000023</v>
      </c>
    </row>
    <row r="65" spans="1:5" ht="12.75">
      <c r="A65" s="16" t="s">
        <v>191</v>
      </c>
      <c r="B65" s="25">
        <v>7500</v>
      </c>
      <c r="C65" s="27">
        <v>7500</v>
      </c>
      <c r="D65" s="26">
        <f t="shared" si="0"/>
        <v>100</v>
      </c>
      <c r="E65" s="49">
        <f t="shared" si="1"/>
        <v>0</v>
      </c>
    </row>
    <row r="66" spans="1:5" ht="12.75">
      <c r="A66" s="16" t="s">
        <v>239</v>
      </c>
      <c r="B66" s="190">
        <f>SUM(B67,)</f>
        <v>15000</v>
      </c>
      <c r="C66" s="190">
        <f>SUM(C67,)</f>
        <v>15000</v>
      </c>
      <c r="D66" s="26">
        <f t="shared" si="0"/>
        <v>100</v>
      </c>
      <c r="E66" s="49">
        <f t="shared" si="1"/>
        <v>0</v>
      </c>
    </row>
    <row r="67" spans="1:5" ht="12.75">
      <c r="A67" s="16" t="s">
        <v>56</v>
      </c>
      <c r="B67" s="25">
        <v>15000</v>
      </c>
      <c r="C67" s="28">
        <v>15000</v>
      </c>
      <c r="D67" s="26">
        <f t="shared" si="0"/>
        <v>100</v>
      </c>
      <c r="E67" s="49">
        <f t="shared" si="1"/>
        <v>0</v>
      </c>
    </row>
    <row r="68" spans="1:5" ht="18.75" customHeight="1">
      <c r="A68" s="16" t="s">
        <v>18</v>
      </c>
      <c r="B68" s="190">
        <f>B69</f>
        <v>758700</v>
      </c>
      <c r="C68" s="190">
        <f>C69</f>
        <v>758700</v>
      </c>
      <c r="D68" s="26">
        <f t="shared" si="0"/>
        <v>100</v>
      </c>
      <c r="E68" s="49">
        <f t="shared" si="1"/>
        <v>0</v>
      </c>
    </row>
    <row r="69" spans="1:5" ht="18.75" customHeight="1">
      <c r="A69" s="16" t="s">
        <v>248</v>
      </c>
      <c r="B69" s="190">
        <f>SUM(B70,B75)</f>
        <v>758700</v>
      </c>
      <c r="C69" s="190">
        <f>SUM(C70,C75)</f>
        <v>758700</v>
      </c>
      <c r="D69" s="26">
        <f t="shared" si="0"/>
        <v>100</v>
      </c>
      <c r="E69" s="49">
        <f t="shared" si="1"/>
        <v>0</v>
      </c>
    </row>
    <row r="70" spans="1:5" ht="18.75" customHeight="1">
      <c r="A70" s="117" t="s">
        <v>273</v>
      </c>
      <c r="B70" s="195">
        <f>SUM(B71)</f>
        <v>16200</v>
      </c>
      <c r="C70" s="195">
        <f>SUM(C71)</f>
        <v>16200</v>
      </c>
      <c r="D70" s="26">
        <f t="shared" si="0"/>
        <v>100</v>
      </c>
      <c r="E70" s="49">
        <f t="shared" si="1"/>
        <v>0</v>
      </c>
    </row>
    <row r="71" spans="1:5" ht="27" customHeight="1">
      <c r="A71" s="16" t="s">
        <v>253</v>
      </c>
      <c r="B71" s="190">
        <f>SUM(B72:B74)</f>
        <v>16200</v>
      </c>
      <c r="C71" s="190">
        <f>SUM(C72:C74)</f>
        <v>16200</v>
      </c>
      <c r="D71" s="26">
        <f t="shared" si="0"/>
        <v>100</v>
      </c>
      <c r="E71" s="49">
        <f t="shared" si="1"/>
        <v>0</v>
      </c>
    </row>
    <row r="72" spans="1:5" ht="15" customHeight="1">
      <c r="A72" s="47" t="s">
        <v>259</v>
      </c>
      <c r="B72" s="25">
        <v>0</v>
      </c>
      <c r="C72" s="25"/>
      <c r="D72" s="26" t="str">
        <f t="shared" si="0"/>
        <v>   </v>
      </c>
      <c r="E72" s="49">
        <f t="shared" si="1"/>
        <v>0</v>
      </c>
    </row>
    <row r="73" spans="1:5" ht="13.5" customHeight="1">
      <c r="A73" s="47" t="s">
        <v>260</v>
      </c>
      <c r="B73" s="25">
        <v>0</v>
      </c>
      <c r="C73" s="25"/>
      <c r="D73" s="26" t="str">
        <f>IF(B73=0,"   ",C73/B73*100)</f>
        <v>   </v>
      </c>
      <c r="E73" s="49">
        <f t="shared" si="1"/>
        <v>0</v>
      </c>
    </row>
    <row r="74" spans="1:5" ht="12.75" customHeight="1">
      <c r="A74" s="47" t="s">
        <v>261</v>
      </c>
      <c r="B74" s="25">
        <v>16200</v>
      </c>
      <c r="C74" s="25">
        <v>16200</v>
      </c>
      <c r="D74" s="26">
        <f>IF(B74=0,"   ",C74/B74*100)</f>
        <v>100</v>
      </c>
      <c r="E74" s="49">
        <f t="shared" si="1"/>
        <v>0</v>
      </c>
    </row>
    <row r="75" spans="1:5" ht="42.75" customHeight="1">
      <c r="A75" s="117" t="s">
        <v>254</v>
      </c>
      <c r="B75" s="118">
        <v>742500</v>
      </c>
      <c r="C75" s="118">
        <v>742500</v>
      </c>
      <c r="D75" s="26">
        <f>IF(B75=0,"   ",C75/B75*100)</f>
        <v>100</v>
      </c>
      <c r="E75" s="49">
        <f t="shared" si="1"/>
        <v>0</v>
      </c>
    </row>
    <row r="76" spans="1:5" ht="21" customHeight="1">
      <c r="A76" s="161" t="s">
        <v>19</v>
      </c>
      <c r="B76" s="165">
        <f>SUM(B38,B43,B45,B47,B50,B61,B62,B66,B68,)</f>
        <v>2778200</v>
      </c>
      <c r="C76" s="165">
        <f>SUM(C38,C43,C45,C47,C50,C61,C62,C66,C68,)</f>
        <v>2686980.75</v>
      </c>
      <c r="D76" s="163">
        <f>IF(B76=0,"   ",C76/B76*100)</f>
        <v>96.71660607587647</v>
      </c>
      <c r="E76" s="164">
        <f t="shared" si="1"/>
        <v>-91219.25</v>
      </c>
    </row>
    <row r="77" spans="1:5" ht="18.75" customHeight="1" thickBot="1">
      <c r="A77" s="98" t="s">
        <v>237</v>
      </c>
      <c r="B77" s="209">
        <f>B40+B64</f>
        <v>888740</v>
      </c>
      <c r="C77" s="209">
        <f>C40+C64</f>
        <v>849302.73</v>
      </c>
      <c r="D77" s="99">
        <f>IF(B77=0,"   ",C77/B77*100)</f>
        <v>95.56256385444561</v>
      </c>
      <c r="E77" s="100">
        <f t="shared" si="1"/>
        <v>-39437.27000000002</v>
      </c>
    </row>
    <row r="78" spans="1:5" s="76" customFormat="1" ht="23.25" customHeight="1">
      <c r="A78" s="110" t="s">
        <v>270</v>
      </c>
      <c r="B78" s="110"/>
      <c r="C78" s="256"/>
      <c r="D78" s="256"/>
      <c r="E78" s="256"/>
    </row>
    <row r="79" spans="1:5" s="76" customFormat="1" ht="12" customHeight="1">
      <c r="A79" s="110" t="s">
        <v>269</v>
      </c>
      <c r="B79" s="110"/>
      <c r="C79" s="111" t="s">
        <v>271</v>
      </c>
      <c r="D79" s="112"/>
      <c r="E79" s="113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</sheetData>
  <mergeCells count="2">
    <mergeCell ref="A1:E1"/>
    <mergeCell ref="C78:E78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61">
      <selection activeCell="B76" sqref="B76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58" t="s">
        <v>299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215</v>
      </c>
      <c r="C4" s="32" t="s">
        <v>294</v>
      </c>
      <c r="D4" s="19" t="s">
        <v>225</v>
      </c>
      <c r="E4" s="101" t="s">
        <v>226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5386500</v>
      </c>
      <c r="C7" s="188">
        <f>SUM(C8)</f>
        <v>5784870.8</v>
      </c>
      <c r="D7" s="26">
        <f aca="true" t="shared" si="0" ref="D7:D72">IF(B7=0,"   ",C7/B7*100)</f>
        <v>107.39572635291934</v>
      </c>
      <c r="E7" s="49">
        <f aca="true" t="shared" si="1" ref="E7:E96">C7-B7</f>
        <v>398370.7999999998</v>
      </c>
    </row>
    <row r="8" spans="1:5" ht="12.75">
      <c r="A8" s="16" t="s">
        <v>57</v>
      </c>
      <c r="B8" s="25">
        <v>5386500</v>
      </c>
      <c r="C8" s="27">
        <v>5784870.8</v>
      </c>
      <c r="D8" s="26">
        <f t="shared" si="0"/>
        <v>107.39572635291934</v>
      </c>
      <c r="E8" s="49">
        <f t="shared" si="1"/>
        <v>398370.7999999998</v>
      </c>
    </row>
    <row r="9" spans="1:5" ht="12.75">
      <c r="A9" s="16" t="s">
        <v>7</v>
      </c>
      <c r="B9" s="190">
        <f>SUM(B10:B10)</f>
        <v>3300</v>
      </c>
      <c r="C9" s="188">
        <f>SUM(C10)</f>
        <v>3312.66</v>
      </c>
      <c r="D9" s="26">
        <f t="shared" si="0"/>
        <v>100.38363636363637</v>
      </c>
      <c r="E9" s="49">
        <f t="shared" si="1"/>
        <v>12.659999999999854</v>
      </c>
    </row>
    <row r="10" spans="1:5" ht="12.75">
      <c r="A10" s="16" t="s">
        <v>38</v>
      </c>
      <c r="B10" s="25">
        <v>3300</v>
      </c>
      <c r="C10" s="27">
        <v>3312.66</v>
      </c>
      <c r="D10" s="26">
        <f t="shared" si="0"/>
        <v>100.38363636363637</v>
      </c>
      <c r="E10" s="49">
        <f t="shared" si="1"/>
        <v>12.659999999999854</v>
      </c>
    </row>
    <row r="11" spans="1:5" ht="12.75">
      <c r="A11" s="16" t="s">
        <v>9</v>
      </c>
      <c r="B11" s="190">
        <f>SUM(B12:B13)</f>
        <v>2355000</v>
      </c>
      <c r="C11" s="190">
        <f>SUM(C12:C13)</f>
        <v>2318707.2800000003</v>
      </c>
      <c r="D11" s="26">
        <f t="shared" si="0"/>
        <v>98.45890785562634</v>
      </c>
      <c r="E11" s="49">
        <f t="shared" si="1"/>
        <v>-36292.71999999974</v>
      </c>
    </row>
    <row r="12" spans="1:5" ht="12.75">
      <c r="A12" s="16" t="s">
        <v>39</v>
      </c>
      <c r="B12" s="25">
        <v>214000</v>
      </c>
      <c r="C12" s="27">
        <v>153912.31</v>
      </c>
      <c r="D12" s="26">
        <f t="shared" si="0"/>
        <v>71.9216401869159</v>
      </c>
      <c r="E12" s="49">
        <f t="shared" si="1"/>
        <v>-60087.69</v>
      </c>
    </row>
    <row r="13" spans="1:5" ht="12.75">
      <c r="A13" s="16" t="s">
        <v>10</v>
      </c>
      <c r="B13" s="25">
        <v>2141000</v>
      </c>
      <c r="C13" s="27">
        <v>2164794.97</v>
      </c>
      <c r="D13" s="26">
        <f t="shared" si="0"/>
        <v>101.1113951424568</v>
      </c>
      <c r="E13" s="49">
        <f t="shared" si="1"/>
        <v>23794.970000000205</v>
      </c>
    </row>
    <row r="14" spans="1:5" ht="25.5">
      <c r="A14" s="16" t="s">
        <v>143</v>
      </c>
      <c r="B14" s="25">
        <v>0</v>
      </c>
      <c r="C14" s="27">
        <v>6438.08</v>
      </c>
      <c r="D14" s="26" t="str">
        <f t="shared" si="0"/>
        <v>   </v>
      </c>
      <c r="E14" s="49">
        <f t="shared" si="1"/>
        <v>6438.08</v>
      </c>
    </row>
    <row r="15" spans="1:5" ht="27" customHeight="1">
      <c r="A15" s="16" t="s">
        <v>40</v>
      </c>
      <c r="B15" s="190">
        <f>SUM(B16:B17)</f>
        <v>860000</v>
      </c>
      <c r="C15" s="190">
        <f>SUM(C16:C17)</f>
        <v>837441.73</v>
      </c>
      <c r="D15" s="26">
        <f t="shared" si="0"/>
        <v>97.37694534883721</v>
      </c>
      <c r="E15" s="49">
        <f t="shared" si="1"/>
        <v>-22558.27000000002</v>
      </c>
    </row>
    <row r="16" spans="1:5" ht="12.75">
      <c r="A16" s="117" t="s">
        <v>41</v>
      </c>
      <c r="B16" s="25">
        <v>480000</v>
      </c>
      <c r="C16" s="27">
        <v>455744.29</v>
      </c>
      <c r="D16" s="26">
        <f t="shared" si="0"/>
        <v>94.94672708333333</v>
      </c>
      <c r="E16" s="49">
        <f t="shared" si="1"/>
        <v>-24255.71000000002</v>
      </c>
    </row>
    <row r="17" spans="1:5" ht="24" customHeight="1">
      <c r="A17" s="16" t="s">
        <v>42</v>
      </c>
      <c r="B17" s="25">
        <v>380000</v>
      </c>
      <c r="C17" s="27">
        <v>381697.44</v>
      </c>
      <c r="D17" s="26">
        <f t="shared" si="0"/>
        <v>100.44669473684212</v>
      </c>
      <c r="E17" s="49">
        <f t="shared" si="1"/>
        <v>1697.4400000000023</v>
      </c>
    </row>
    <row r="18" spans="1:5" ht="15.75" customHeight="1">
      <c r="A18" s="16" t="s">
        <v>102</v>
      </c>
      <c r="B18" s="190">
        <v>0</v>
      </c>
      <c r="C18" s="190">
        <f>SUM(C19)</f>
        <v>106213.67</v>
      </c>
      <c r="D18" s="26" t="str">
        <f t="shared" si="0"/>
        <v>   </v>
      </c>
      <c r="E18" s="49">
        <f t="shared" si="1"/>
        <v>106213.67</v>
      </c>
    </row>
    <row r="19" spans="1:5" ht="25.5" customHeight="1">
      <c r="A19" s="16" t="s">
        <v>103</v>
      </c>
      <c r="B19" s="25">
        <v>90000</v>
      </c>
      <c r="C19" s="27">
        <v>106213.67</v>
      </c>
      <c r="D19" s="26">
        <f t="shared" si="0"/>
        <v>118.01518888888889</v>
      </c>
      <c r="E19" s="49">
        <f t="shared" si="1"/>
        <v>16213.669999999998</v>
      </c>
    </row>
    <row r="20" spans="1:5" ht="30" customHeight="1">
      <c r="A20" s="16" t="s">
        <v>113</v>
      </c>
      <c r="B20" s="190">
        <f>B21</f>
        <v>0</v>
      </c>
      <c r="C20" s="190">
        <f>C21</f>
        <v>0</v>
      </c>
      <c r="D20" s="26" t="str">
        <f t="shared" si="0"/>
        <v>   </v>
      </c>
      <c r="E20" s="49">
        <f t="shared" si="1"/>
        <v>0</v>
      </c>
    </row>
    <row r="21" spans="1:5" ht="30" customHeight="1">
      <c r="A21" s="16" t="s">
        <v>114</v>
      </c>
      <c r="B21" s="25">
        <v>0</v>
      </c>
      <c r="C21" s="27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0">
        <f>B23+B24</f>
        <v>26000</v>
      </c>
      <c r="C22" s="190">
        <f>C23+C24</f>
        <v>9590.87</v>
      </c>
      <c r="D22" s="26">
        <f t="shared" si="0"/>
        <v>36.88796153846154</v>
      </c>
      <c r="E22" s="49">
        <f t="shared" si="1"/>
        <v>-16409.129999999997</v>
      </c>
    </row>
    <row r="23" spans="1:5" ht="13.5" customHeight="1">
      <c r="A23" s="16" t="s">
        <v>59</v>
      </c>
      <c r="B23" s="25">
        <v>0</v>
      </c>
      <c r="C23" s="25">
        <v>-7114.74</v>
      </c>
      <c r="D23" s="26" t="str">
        <f t="shared" si="0"/>
        <v>   </v>
      </c>
      <c r="E23" s="49">
        <f t="shared" si="1"/>
        <v>-7114.74</v>
      </c>
    </row>
    <row r="24" spans="1:5" ht="15.75" customHeight="1">
      <c r="A24" s="16" t="s">
        <v>196</v>
      </c>
      <c r="B24" s="25">
        <v>26000</v>
      </c>
      <c r="C24" s="27">
        <v>16705.61</v>
      </c>
      <c r="D24" s="26">
        <f t="shared" si="0"/>
        <v>64.25234615384615</v>
      </c>
      <c r="E24" s="49">
        <f t="shared" si="1"/>
        <v>-9294.39</v>
      </c>
    </row>
    <row r="25" spans="1:5" ht="13.5" customHeight="1">
      <c r="A25" s="16" t="s">
        <v>43</v>
      </c>
      <c r="B25" s="25">
        <v>24000</v>
      </c>
      <c r="C25" s="25">
        <v>24145.96</v>
      </c>
      <c r="D25" s="26">
        <f t="shared" si="0"/>
        <v>100.60816666666665</v>
      </c>
      <c r="E25" s="49">
        <f t="shared" si="1"/>
        <v>145.95999999999913</v>
      </c>
    </row>
    <row r="26" spans="1:5" ht="15" customHeight="1">
      <c r="A26" s="161" t="s">
        <v>11</v>
      </c>
      <c r="B26" s="162">
        <f>SUM(B7,B9,B11,B15,B18,B20,B22,+B25+B19)</f>
        <v>8744800</v>
      </c>
      <c r="C26" s="162">
        <f>SUM(C7,C9,C11,C14,C15,C18,C20,C22,C25,)</f>
        <v>9090721.05</v>
      </c>
      <c r="D26" s="163">
        <f t="shared" si="0"/>
        <v>103.9557342649346</v>
      </c>
      <c r="E26" s="164">
        <f t="shared" si="1"/>
        <v>345921.05000000075</v>
      </c>
    </row>
    <row r="27" spans="1:5" ht="15" customHeight="1">
      <c r="A27" s="17" t="s">
        <v>46</v>
      </c>
      <c r="B27" s="24">
        <v>6005100</v>
      </c>
      <c r="C27" s="24">
        <v>6005100</v>
      </c>
      <c r="D27" s="26">
        <f t="shared" si="0"/>
        <v>100</v>
      </c>
      <c r="E27" s="49">
        <f t="shared" si="1"/>
        <v>0</v>
      </c>
    </row>
    <row r="28" spans="1:5" ht="26.25" customHeight="1">
      <c r="A28" s="16" t="s">
        <v>65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39" customHeight="1">
      <c r="A29" s="197" t="s">
        <v>69</v>
      </c>
      <c r="B29" s="198">
        <v>233000</v>
      </c>
      <c r="C29" s="202">
        <v>233000</v>
      </c>
      <c r="D29" s="199">
        <f t="shared" si="0"/>
        <v>100</v>
      </c>
      <c r="E29" s="200">
        <f t="shared" si="1"/>
        <v>0</v>
      </c>
    </row>
    <row r="30" spans="1:5" ht="53.25" customHeight="1">
      <c r="A30" s="16" t="s">
        <v>245</v>
      </c>
      <c r="B30" s="25">
        <v>2969900</v>
      </c>
      <c r="C30" s="25">
        <v>2969900</v>
      </c>
      <c r="D30" s="26">
        <f t="shared" si="0"/>
        <v>100</v>
      </c>
      <c r="E30" s="49">
        <f t="shared" si="1"/>
        <v>0</v>
      </c>
    </row>
    <row r="31" spans="1:5" ht="25.5" customHeight="1">
      <c r="A31" s="16" t="s">
        <v>70</v>
      </c>
      <c r="B31" s="25">
        <v>800</v>
      </c>
      <c r="C31" s="25">
        <v>800</v>
      </c>
      <c r="D31" s="26">
        <f t="shared" si="0"/>
        <v>100</v>
      </c>
      <c r="E31" s="49">
        <f t="shared" si="1"/>
        <v>0</v>
      </c>
    </row>
    <row r="32" spans="1:5" ht="27.75" customHeight="1">
      <c r="A32" s="16" t="s">
        <v>150</v>
      </c>
      <c r="B32" s="190">
        <f>SUM(B33,B36)</f>
        <v>1207500</v>
      </c>
      <c r="C32" s="190">
        <f>SUM(C33,C36)</f>
        <v>1207500</v>
      </c>
      <c r="D32" s="26">
        <f t="shared" si="0"/>
        <v>100</v>
      </c>
      <c r="E32" s="49">
        <f t="shared" si="1"/>
        <v>0</v>
      </c>
    </row>
    <row r="33" spans="1:5" ht="42" customHeight="1">
      <c r="A33" s="16" t="s">
        <v>236</v>
      </c>
      <c r="B33" s="25">
        <v>1200000</v>
      </c>
      <c r="C33" s="27">
        <v>1200000</v>
      </c>
      <c r="D33" s="26"/>
      <c r="E33" s="49"/>
    </row>
    <row r="34" spans="1:5" ht="30" customHeight="1">
      <c r="A34" s="16" t="s">
        <v>78</v>
      </c>
      <c r="B34" s="25">
        <v>2518248</v>
      </c>
      <c r="C34" s="27">
        <v>2518248</v>
      </c>
      <c r="D34" s="26">
        <f t="shared" si="0"/>
        <v>100</v>
      </c>
      <c r="E34" s="49">
        <f t="shared" si="1"/>
        <v>0</v>
      </c>
    </row>
    <row r="35" spans="1:5" ht="30" customHeight="1">
      <c r="A35" s="16" t="s">
        <v>282</v>
      </c>
      <c r="B35" s="25">
        <v>1386720</v>
      </c>
      <c r="C35" s="27">
        <v>1386720</v>
      </c>
      <c r="D35" s="26"/>
      <c r="E35" s="49"/>
    </row>
    <row r="36" spans="1:5" ht="39" customHeight="1">
      <c r="A36" s="197" t="s">
        <v>165</v>
      </c>
      <c r="B36" s="198">
        <v>7500</v>
      </c>
      <c r="C36" s="198">
        <v>7500</v>
      </c>
      <c r="D36" s="199">
        <f t="shared" si="0"/>
        <v>100</v>
      </c>
      <c r="E36" s="200">
        <f t="shared" si="1"/>
        <v>0</v>
      </c>
    </row>
    <row r="37" spans="1:5" ht="18.75" customHeight="1">
      <c r="A37" s="16" t="s">
        <v>76</v>
      </c>
      <c r="B37" s="25">
        <v>645162</v>
      </c>
      <c r="C37" s="27">
        <v>645162</v>
      </c>
      <c r="D37" s="26">
        <f t="shared" si="0"/>
        <v>100</v>
      </c>
      <c r="E37" s="49">
        <f t="shared" si="1"/>
        <v>0</v>
      </c>
    </row>
    <row r="38" spans="1:5" ht="25.5" customHeight="1">
      <c r="A38" s="16" t="s">
        <v>47</v>
      </c>
      <c r="B38" s="25">
        <v>0</v>
      </c>
      <c r="C38" s="27">
        <v>0</v>
      </c>
      <c r="D38" s="26" t="str">
        <f t="shared" si="0"/>
        <v>   </v>
      </c>
      <c r="E38" s="49">
        <f t="shared" si="1"/>
        <v>0</v>
      </c>
    </row>
    <row r="39" spans="1:5" ht="24" customHeight="1">
      <c r="A39" s="161" t="s">
        <v>14</v>
      </c>
      <c r="B39" s="165">
        <f>B26+B27+B32+B30+B34+B35+B29+B31+B37</f>
        <v>23711230</v>
      </c>
      <c r="C39" s="165">
        <f>C26+C27+C29+C31+C32+C30+C34+C35+C37</f>
        <v>24057151.05</v>
      </c>
      <c r="D39" s="163">
        <f t="shared" si="0"/>
        <v>101.4588912089335</v>
      </c>
      <c r="E39" s="164">
        <f t="shared" si="1"/>
        <v>345921.05000000075</v>
      </c>
    </row>
    <row r="40" spans="1:5" ht="16.5" customHeight="1">
      <c r="A40" s="30" t="s">
        <v>66</v>
      </c>
      <c r="B40" s="24"/>
      <c r="C40" s="25"/>
      <c r="D40" s="26" t="str">
        <f t="shared" si="0"/>
        <v>   </v>
      </c>
      <c r="E40" s="49"/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/>
    </row>
    <row r="42" spans="1:5" ht="12.75">
      <c r="A42" s="16" t="s">
        <v>48</v>
      </c>
      <c r="B42" s="25">
        <v>1916015.89</v>
      </c>
      <c r="C42" s="25">
        <v>1911761.11</v>
      </c>
      <c r="D42" s="26">
        <f t="shared" si="0"/>
        <v>99.77793607964286</v>
      </c>
      <c r="E42" s="49">
        <f t="shared" si="1"/>
        <v>-4254.779999999795</v>
      </c>
    </row>
    <row r="43" spans="1:5" ht="16.5" customHeight="1">
      <c r="A43" s="16" t="s">
        <v>49</v>
      </c>
      <c r="B43" s="25">
        <v>1826969.74</v>
      </c>
      <c r="C43" s="27">
        <v>1822714.96</v>
      </c>
      <c r="D43" s="26">
        <f t="shared" si="0"/>
        <v>99.76711272732956</v>
      </c>
      <c r="E43" s="49">
        <f t="shared" si="1"/>
        <v>-4254.780000000028</v>
      </c>
    </row>
    <row r="44" spans="1:5" ht="12.75">
      <c r="A44" s="116" t="s">
        <v>234</v>
      </c>
      <c r="B44" s="25">
        <v>1187663.36</v>
      </c>
      <c r="C44" s="124">
        <v>1187663.36</v>
      </c>
      <c r="D44" s="26">
        <f t="shared" si="0"/>
        <v>100</v>
      </c>
      <c r="E44" s="49">
        <f t="shared" si="1"/>
        <v>0</v>
      </c>
    </row>
    <row r="45" spans="1:5" ht="12.75">
      <c r="A45" s="16" t="s">
        <v>195</v>
      </c>
      <c r="B45" s="25">
        <v>800</v>
      </c>
      <c r="C45" s="28">
        <v>800</v>
      </c>
      <c r="D45" s="26">
        <f t="shared" si="0"/>
        <v>100</v>
      </c>
      <c r="E45" s="49">
        <f t="shared" si="1"/>
        <v>0</v>
      </c>
    </row>
    <row r="46" spans="1:5" ht="12.75">
      <c r="A46" s="16" t="s">
        <v>283</v>
      </c>
      <c r="B46" s="25">
        <v>5000</v>
      </c>
      <c r="C46" s="28">
        <v>5000</v>
      </c>
      <c r="D46" s="26">
        <f t="shared" si="0"/>
        <v>100</v>
      </c>
      <c r="E46" s="49">
        <f t="shared" si="1"/>
        <v>0</v>
      </c>
    </row>
    <row r="47" spans="1:5" ht="12.75">
      <c r="A47" s="16" t="s">
        <v>158</v>
      </c>
      <c r="B47" s="25">
        <v>0</v>
      </c>
      <c r="C47" s="28">
        <v>0</v>
      </c>
      <c r="D47" s="26" t="str">
        <f t="shared" si="0"/>
        <v>   </v>
      </c>
      <c r="E47" s="49">
        <f t="shared" si="1"/>
        <v>0</v>
      </c>
    </row>
    <row r="48" spans="1:5" ht="12.75">
      <c r="A48" s="16" t="s">
        <v>71</v>
      </c>
      <c r="B48" s="190">
        <f>SUM(B49,)</f>
        <v>84046.15</v>
      </c>
      <c r="C48" s="190">
        <f>SUM(C49,)</f>
        <v>84046.15</v>
      </c>
      <c r="D48" s="26">
        <f t="shared" si="0"/>
        <v>100</v>
      </c>
      <c r="E48" s="49">
        <f t="shared" si="1"/>
        <v>0</v>
      </c>
    </row>
    <row r="49" spans="1:5" ht="25.5">
      <c r="A49" s="16" t="s">
        <v>89</v>
      </c>
      <c r="B49" s="25">
        <v>84046.15</v>
      </c>
      <c r="C49" s="25">
        <v>84046.15</v>
      </c>
      <c r="D49" s="26">
        <f t="shared" si="0"/>
        <v>100</v>
      </c>
      <c r="E49" s="49">
        <f t="shared" si="1"/>
        <v>0</v>
      </c>
    </row>
    <row r="50" spans="1:5" ht="12.75">
      <c r="A50" s="16" t="s">
        <v>67</v>
      </c>
      <c r="B50" s="191">
        <f>SUM(B51)</f>
        <v>233000</v>
      </c>
      <c r="C50" s="191">
        <f>SUM(C51)</f>
        <v>233000</v>
      </c>
      <c r="D50" s="26">
        <f t="shared" si="0"/>
        <v>100</v>
      </c>
      <c r="E50" s="49">
        <f t="shared" si="1"/>
        <v>0</v>
      </c>
    </row>
    <row r="51" spans="1:5" ht="27" customHeight="1">
      <c r="A51" s="16" t="s">
        <v>190</v>
      </c>
      <c r="B51" s="25">
        <v>233000</v>
      </c>
      <c r="C51" s="27">
        <v>233000</v>
      </c>
      <c r="D51" s="26">
        <f t="shared" si="0"/>
        <v>100</v>
      </c>
      <c r="E51" s="49">
        <f t="shared" si="1"/>
        <v>0</v>
      </c>
    </row>
    <row r="52" spans="1:5" ht="18.75" customHeight="1">
      <c r="A52" s="16" t="s">
        <v>50</v>
      </c>
      <c r="B52" s="114">
        <v>202578.99</v>
      </c>
      <c r="C52" s="25">
        <v>201324</v>
      </c>
      <c r="D52" s="26">
        <f t="shared" si="0"/>
        <v>99.38049350527417</v>
      </c>
      <c r="E52" s="49">
        <f t="shared" si="1"/>
        <v>-1254.9899999999907</v>
      </c>
    </row>
    <row r="53" spans="1:5" ht="27" customHeight="1">
      <c r="A53" s="16" t="s">
        <v>141</v>
      </c>
      <c r="B53" s="114">
        <v>187962.9</v>
      </c>
      <c r="C53" s="25">
        <v>186707.91</v>
      </c>
      <c r="D53" s="26">
        <f t="shared" si="0"/>
        <v>99.33232036747678</v>
      </c>
      <c r="E53" s="49">
        <f t="shared" si="1"/>
        <v>-1254.9899999999907</v>
      </c>
    </row>
    <row r="54" spans="1:5" ht="16.5" customHeight="1">
      <c r="A54" s="16" t="s">
        <v>159</v>
      </c>
      <c r="B54" s="114">
        <v>187962.9</v>
      </c>
      <c r="C54" s="25">
        <v>186707.91</v>
      </c>
      <c r="D54" s="58">
        <f t="shared" si="0"/>
        <v>99.33232036747678</v>
      </c>
      <c r="E54" s="59">
        <f t="shared" si="1"/>
        <v>-1254.9899999999907</v>
      </c>
    </row>
    <row r="55" spans="1:5" ht="14.25" customHeight="1">
      <c r="A55" s="16" t="s">
        <v>234</v>
      </c>
      <c r="B55" s="114">
        <v>127685.9</v>
      </c>
      <c r="C55" s="27">
        <v>127685.9</v>
      </c>
      <c r="D55" s="26">
        <f t="shared" si="0"/>
        <v>100</v>
      </c>
      <c r="E55" s="49">
        <f t="shared" si="1"/>
        <v>0</v>
      </c>
    </row>
    <row r="56" spans="1:5" ht="17.25" customHeight="1">
      <c r="A56" s="16" t="s">
        <v>263</v>
      </c>
      <c r="B56" s="114">
        <v>14616.09</v>
      </c>
      <c r="C56" s="60">
        <v>14616.09</v>
      </c>
      <c r="D56" s="58">
        <f t="shared" si="0"/>
        <v>100</v>
      </c>
      <c r="E56" s="59">
        <f t="shared" si="1"/>
        <v>0</v>
      </c>
    </row>
    <row r="57" spans="1:5" ht="12.75">
      <c r="A57" s="16" t="s">
        <v>51</v>
      </c>
      <c r="B57" s="25">
        <v>0</v>
      </c>
      <c r="C57" s="25">
        <v>0</v>
      </c>
      <c r="D57" s="26" t="str">
        <f t="shared" si="0"/>
        <v>   </v>
      </c>
      <c r="E57" s="49">
        <f t="shared" si="1"/>
        <v>0</v>
      </c>
    </row>
    <row r="58" spans="1:5" ht="14.25" customHeight="1">
      <c r="A58" s="16" t="s">
        <v>61</v>
      </c>
      <c r="B58" s="25">
        <v>0</v>
      </c>
      <c r="C58" s="25">
        <v>0</v>
      </c>
      <c r="D58" s="26" t="str">
        <f t="shared" si="0"/>
        <v>   </v>
      </c>
      <c r="E58" s="49">
        <f t="shared" si="1"/>
        <v>0</v>
      </c>
    </row>
    <row r="59" spans="1:5" ht="12.75">
      <c r="A59" s="16" t="s">
        <v>62</v>
      </c>
      <c r="B59" s="25">
        <v>0</v>
      </c>
      <c r="C59" s="25">
        <v>0</v>
      </c>
      <c r="D59" s="26" t="str">
        <f t="shared" si="0"/>
        <v>   </v>
      </c>
      <c r="E59" s="49">
        <f t="shared" si="1"/>
        <v>0</v>
      </c>
    </row>
    <row r="60" spans="1:5" ht="14.25" customHeight="1">
      <c r="A60" s="16" t="s">
        <v>16</v>
      </c>
      <c r="B60" s="190">
        <f>SUM(B61,B65,B70)</f>
        <v>9389024.61</v>
      </c>
      <c r="C60" s="190">
        <f>SUM(C61,C65,C70)</f>
        <v>9373772.05</v>
      </c>
      <c r="D60" s="26">
        <f t="shared" si="0"/>
        <v>99.8375490465351</v>
      </c>
      <c r="E60" s="49">
        <f t="shared" si="1"/>
        <v>-15252.559999998659</v>
      </c>
    </row>
    <row r="61" spans="1:5" ht="12.75">
      <c r="A61" s="117" t="s">
        <v>17</v>
      </c>
      <c r="B61" s="195">
        <f>SUM(B62:B64)</f>
        <v>1413537.18</v>
      </c>
      <c r="C61" s="195">
        <f>SUM(C62:C64)</f>
        <v>1413537.18</v>
      </c>
      <c r="D61" s="26">
        <f t="shared" si="0"/>
        <v>100</v>
      </c>
      <c r="E61" s="49">
        <f t="shared" si="1"/>
        <v>0</v>
      </c>
    </row>
    <row r="62" spans="1:5" ht="12.75">
      <c r="A62" s="16" t="s">
        <v>163</v>
      </c>
      <c r="B62" s="25">
        <v>1060907.18</v>
      </c>
      <c r="C62" s="27">
        <v>1060907.18</v>
      </c>
      <c r="D62" s="26">
        <f t="shared" si="0"/>
        <v>100</v>
      </c>
      <c r="E62" s="49">
        <f t="shared" si="1"/>
        <v>0</v>
      </c>
    </row>
    <row r="63" spans="1:5" ht="25.5">
      <c r="A63" s="16" t="s">
        <v>264</v>
      </c>
      <c r="B63" s="25">
        <v>352630</v>
      </c>
      <c r="C63" s="27">
        <v>352630</v>
      </c>
      <c r="D63" s="26">
        <f t="shared" si="0"/>
        <v>100</v>
      </c>
      <c r="E63" s="49">
        <f t="shared" si="1"/>
        <v>0</v>
      </c>
    </row>
    <row r="64" spans="1:5" ht="12.75">
      <c r="A64" s="16" t="s">
        <v>153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117" t="s">
        <v>90</v>
      </c>
      <c r="B65" s="195">
        <f>SUM(B66,B68,B69,)</f>
        <v>2445019.51</v>
      </c>
      <c r="C65" s="195">
        <f>SUM(C66,C68,C69,)</f>
        <v>2444181.05</v>
      </c>
      <c r="D65" s="26">
        <f t="shared" si="0"/>
        <v>99.9657074311035</v>
      </c>
      <c r="E65" s="49">
        <f t="shared" si="1"/>
        <v>-838.4599999999627</v>
      </c>
    </row>
    <row r="66" spans="1:5" ht="12.75">
      <c r="A66" s="116" t="s">
        <v>288</v>
      </c>
      <c r="B66" s="114">
        <v>933207.21</v>
      </c>
      <c r="C66" s="114">
        <v>932368.75</v>
      </c>
      <c r="D66" s="26">
        <f t="shared" si="0"/>
        <v>99.91015285876328</v>
      </c>
      <c r="E66" s="49">
        <f t="shared" si="1"/>
        <v>-838.4599999999627</v>
      </c>
    </row>
    <row r="67" spans="1:5" ht="12.75">
      <c r="A67" s="197" t="s">
        <v>91</v>
      </c>
      <c r="B67" s="198">
        <v>201707.21</v>
      </c>
      <c r="C67" s="198">
        <v>201667.21</v>
      </c>
      <c r="D67" s="199">
        <f t="shared" si="0"/>
        <v>99.98016927605117</v>
      </c>
      <c r="E67" s="200">
        <f t="shared" si="1"/>
        <v>-40</v>
      </c>
    </row>
    <row r="68" spans="1:5" ht="56.25" customHeight="1">
      <c r="A68" s="17" t="s">
        <v>238</v>
      </c>
      <c r="B68" s="25">
        <v>311812.3</v>
      </c>
      <c r="C68" s="25">
        <v>311812.3</v>
      </c>
      <c r="D68" s="26">
        <f t="shared" si="0"/>
        <v>100</v>
      </c>
      <c r="E68" s="49">
        <f t="shared" si="1"/>
        <v>0</v>
      </c>
    </row>
    <row r="69" spans="1:5" ht="55.5" customHeight="1">
      <c r="A69" s="17" t="s">
        <v>238</v>
      </c>
      <c r="B69" s="25">
        <v>1200000</v>
      </c>
      <c r="C69" s="25">
        <v>1200000</v>
      </c>
      <c r="D69" s="26">
        <f t="shared" si="0"/>
        <v>100</v>
      </c>
      <c r="E69" s="49">
        <f t="shared" si="1"/>
        <v>0</v>
      </c>
    </row>
    <row r="70" spans="1:5" ht="12.75">
      <c r="A70" s="155" t="s">
        <v>88</v>
      </c>
      <c r="B70" s="222">
        <f>B71+B72+B74+B75+B76+B77+B73</f>
        <v>5530467.92</v>
      </c>
      <c r="C70" s="222">
        <f>C71+C72+C74+C75+C76+C77+C73</f>
        <v>5516053.82</v>
      </c>
      <c r="D70" s="223">
        <f t="shared" si="0"/>
        <v>99.73936925033281</v>
      </c>
      <c r="E70" s="224">
        <f t="shared" si="1"/>
        <v>-14414.099999999627</v>
      </c>
    </row>
    <row r="71" spans="1:5" ht="12.75">
      <c r="A71" s="16" t="s">
        <v>92</v>
      </c>
      <c r="B71" s="25">
        <v>2021155.01</v>
      </c>
      <c r="C71" s="27">
        <v>2021155.01</v>
      </c>
      <c r="D71" s="26">
        <f t="shared" si="0"/>
        <v>100</v>
      </c>
      <c r="E71" s="49">
        <f t="shared" si="1"/>
        <v>0</v>
      </c>
    </row>
    <row r="72" spans="1:5" ht="25.5">
      <c r="A72" s="16" t="s">
        <v>306</v>
      </c>
      <c r="B72" s="25">
        <v>715000</v>
      </c>
      <c r="C72" s="33">
        <v>714999.16</v>
      </c>
      <c r="D72" s="26">
        <f t="shared" si="0"/>
        <v>99.99988251748252</v>
      </c>
      <c r="E72" s="49">
        <f t="shared" si="1"/>
        <v>-0.8399999999674037</v>
      </c>
    </row>
    <row r="73" spans="1:5" ht="12.75">
      <c r="A73" s="16" t="s">
        <v>307</v>
      </c>
      <c r="B73" s="25">
        <v>645162</v>
      </c>
      <c r="C73" s="33">
        <v>639386</v>
      </c>
      <c r="D73" s="26"/>
      <c r="E73" s="49"/>
    </row>
    <row r="74" spans="1:5" ht="12.75">
      <c r="A74" s="16" t="s">
        <v>93</v>
      </c>
      <c r="B74" s="25">
        <v>294000</v>
      </c>
      <c r="C74" s="27">
        <v>294000</v>
      </c>
      <c r="D74" s="26">
        <f aca="true" t="shared" si="2" ref="D74:D96">IF(B74=0,"   ",C74/B74*100)</f>
        <v>100</v>
      </c>
      <c r="E74" s="49">
        <f t="shared" si="1"/>
        <v>0</v>
      </c>
    </row>
    <row r="75" spans="1:5" ht="12.75">
      <c r="A75" s="16" t="s">
        <v>94</v>
      </c>
      <c r="B75" s="25">
        <v>96577.03</v>
      </c>
      <c r="C75" s="27">
        <v>96577.03</v>
      </c>
      <c r="D75" s="26">
        <f t="shared" si="2"/>
        <v>100</v>
      </c>
      <c r="E75" s="49">
        <f t="shared" si="1"/>
        <v>0</v>
      </c>
    </row>
    <row r="76" spans="1:5" ht="12.75">
      <c r="A76" s="16" t="s">
        <v>95</v>
      </c>
      <c r="B76" s="25">
        <v>1718573.88</v>
      </c>
      <c r="C76" s="27">
        <v>1718573.88</v>
      </c>
      <c r="D76" s="26">
        <f t="shared" si="2"/>
        <v>100</v>
      </c>
      <c r="E76" s="49">
        <f t="shared" si="1"/>
        <v>0</v>
      </c>
    </row>
    <row r="77" spans="1:5" ht="14.25" customHeight="1">
      <c r="A77" s="47" t="s">
        <v>155</v>
      </c>
      <c r="B77" s="25">
        <v>40000</v>
      </c>
      <c r="C77" s="27">
        <v>31362.74</v>
      </c>
      <c r="D77" s="26">
        <f t="shared" si="2"/>
        <v>78.40685</v>
      </c>
      <c r="E77" s="49">
        <f t="shared" si="1"/>
        <v>-8637.259999999998</v>
      </c>
    </row>
    <row r="78" spans="1:5" ht="15.75" customHeight="1">
      <c r="A78" s="18" t="s">
        <v>24</v>
      </c>
      <c r="B78" s="31">
        <v>1244.67</v>
      </c>
      <c r="C78" s="31">
        <v>1244.67</v>
      </c>
      <c r="D78" s="26">
        <f t="shared" si="2"/>
        <v>100</v>
      </c>
      <c r="E78" s="49">
        <f t="shared" si="1"/>
        <v>0</v>
      </c>
    </row>
    <row r="79" spans="1:5" ht="12.75">
      <c r="A79" s="16" t="s">
        <v>54</v>
      </c>
      <c r="B79" s="188">
        <f>B80</f>
        <v>5715286.8</v>
      </c>
      <c r="C79" s="188">
        <f>C80</f>
        <v>5675956.85</v>
      </c>
      <c r="D79" s="26">
        <f t="shared" si="2"/>
        <v>99.31184643262347</v>
      </c>
      <c r="E79" s="49">
        <f t="shared" si="1"/>
        <v>-39329.950000000186</v>
      </c>
    </row>
    <row r="80" spans="1:5" ht="12.75">
      <c r="A80" s="16" t="s">
        <v>55</v>
      </c>
      <c r="B80" s="25">
        <v>5715286.8</v>
      </c>
      <c r="C80" s="33">
        <v>5675956.85</v>
      </c>
      <c r="D80" s="26">
        <f t="shared" si="2"/>
        <v>99.31184643262347</v>
      </c>
      <c r="E80" s="49">
        <f t="shared" si="1"/>
        <v>-39329.950000000186</v>
      </c>
    </row>
    <row r="81" spans="1:5" ht="15.75" customHeight="1">
      <c r="A81" s="116" t="s">
        <v>234</v>
      </c>
      <c r="B81" s="25">
        <v>2784382.47</v>
      </c>
      <c r="C81" s="27">
        <v>278436.34</v>
      </c>
      <c r="D81" s="26">
        <f t="shared" si="2"/>
        <v>9.999931510845922</v>
      </c>
      <c r="E81" s="49">
        <f t="shared" si="1"/>
        <v>-2505946.1300000004</v>
      </c>
    </row>
    <row r="82" spans="1:5" ht="14.25" customHeight="1">
      <c r="A82" s="16" t="s">
        <v>191</v>
      </c>
      <c r="B82" s="25">
        <v>7500</v>
      </c>
      <c r="C82" s="27">
        <v>7500</v>
      </c>
      <c r="D82" s="26">
        <f t="shared" si="2"/>
        <v>100</v>
      </c>
      <c r="E82" s="49">
        <f t="shared" si="1"/>
        <v>0</v>
      </c>
    </row>
    <row r="83" spans="1:5" ht="12.75">
      <c r="A83" s="16" t="s">
        <v>239</v>
      </c>
      <c r="B83" s="190">
        <f>SUM(B84,)</f>
        <v>117101.32</v>
      </c>
      <c r="C83" s="190">
        <f>SUM(C84,)</f>
        <v>117101.32</v>
      </c>
      <c r="D83" s="26">
        <f t="shared" si="2"/>
        <v>100</v>
      </c>
      <c r="E83" s="49">
        <f t="shared" si="1"/>
        <v>0</v>
      </c>
    </row>
    <row r="84" spans="1:5" ht="14.25" customHeight="1">
      <c r="A84" s="16" t="s">
        <v>56</v>
      </c>
      <c r="B84" s="25">
        <v>117101.32</v>
      </c>
      <c r="C84" s="28">
        <v>117101.32</v>
      </c>
      <c r="D84" s="26">
        <f t="shared" si="2"/>
        <v>100</v>
      </c>
      <c r="E84" s="49">
        <f t="shared" si="1"/>
        <v>0</v>
      </c>
    </row>
    <row r="85" spans="1:5" ht="15.75" customHeight="1">
      <c r="A85" s="16" t="s">
        <v>18</v>
      </c>
      <c r="B85" s="190">
        <f>B86</f>
        <v>7482192.79</v>
      </c>
      <c r="C85" s="190">
        <f>C86</f>
        <v>7482050</v>
      </c>
      <c r="D85" s="26">
        <f t="shared" si="2"/>
        <v>99.9980916022347</v>
      </c>
      <c r="E85" s="49">
        <f t="shared" si="1"/>
        <v>-142.79000000003725</v>
      </c>
    </row>
    <row r="86" spans="1:5" ht="15.75" customHeight="1">
      <c r="A86" s="16" t="s">
        <v>248</v>
      </c>
      <c r="B86" s="190">
        <f>SUM(B87,B88,B89)</f>
        <v>7482192.79</v>
      </c>
      <c r="C86" s="190">
        <f>SUM(C87,C88,C89)</f>
        <v>7482050</v>
      </c>
      <c r="D86" s="26"/>
      <c r="E86" s="49"/>
    </row>
    <row r="87" spans="1:5" ht="12.75">
      <c r="A87" s="16" t="s">
        <v>265</v>
      </c>
      <c r="B87" s="25">
        <v>18292.79</v>
      </c>
      <c r="C87" s="27">
        <v>18150</v>
      </c>
      <c r="D87" s="26">
        <f t="shared" si="2"/>
        <v>99.21941923566607</v>
      </c>
      <c r="E87" s="49">
        <f t="shared" si="1"/>
        <v>-142.79000000000087</v>
      </c>
    </row>
    <row r="88" spans="1:5" ht="38.25" customHeight="1">
      <c r="A88" s="117" t="s">
        <v>197</v>
      </c>
      <c r="B88" s="118">
        <v>2969900</v>
      </c>
      <c r="C88" s="119">
        <v>2969900</v>
      </c>
      <c r="D88" s="26">
        <f t="shared" si="2"/>
        <v>100</v>
      </c>
      <c r="E88" s="49">
        <f t="shared" si="1"/>
        <v>0</v>
      </c>
    </row>
    <row r="89" spans="1:5" ht="25.5" customHeight="1">
      <c r="A89" s="117" t="s">
        <v>255</v>
      </c>
      <c r="B89" s="195">
        <f>SUM(B90:B92)</f>
        <v>4494000</v>
      </c>
      <c r="C89" s="195">
        <f>SUM(C90:C92)</f>
        <v>4494000</v>
      </c>
      <c r="D89" s="26">
        <f t="shared" si="2"/>
        <v>100</v>
      </c>
      <c r="E89" s="49">
        <f t="shared" si="1"/>
        <v>0</v>
      </c>
    </row>
    <row r="90" spans="1:5" ht="13.5" customHeight="1">
      <c r="A90" s="47" t="s">
        <v>259</v>
      </c>
      <c r="B90" s="118">
        <v>1386720</v>
      </c>
      <c r="C90" s="119">
        <v>1386720</v>
      </c>
      <c r="D90" s="26"/>
      <c r="E90" s="49"/>
    </row>
    <row r="91" spans="1:5" ht="11.25" customHeight="1">
      <c r="A91" s="47" t="s">
        <v>260</v>
      </c>
      <c r="B91" s="118">
        <v>2518248</v>
      </c>
      <c r="C91" s="119">
        <v>2518248</v>
      </c>
      <c r="D91" s="26"/>
      <c r="E91" s="49"/>
    </row>
    <row r="92" spans="1:5" ht="14.25" customHeight="1">
      <c r="A92" s="47" t="s">
        <v>261</v>
      </c>
      <c r="B92" s="123">
        <v>589032</v>
      </c>
      <c r="C92" s="119">
        <v>589032</v>
      </c>
      <c r="D92" s="26"/>
      <c r="E92" s="49"/>
    </row>
    <row r="93" spans="1:5" ht="14.25" customHeight="1">
      <c r="A93" s="47" t="s">
        <v>275</v>
      </c>
      <c r="B93" s="123">
        <v>14684.93</v>
      </c>
      <c r="C93" s="119">
        <v>14684.93</v>
      </c>
      <c r="D93" s="26"/>
      <c r="E93" s="49"/>
    </row>
    <row r="94" spans="1:5" ht="14.25" customHeight="1">
      <c r="A94" s="47" t="s">
        <v>276</v>
      </c>
      <c r="B94" s="123">
        <v>14684.93</v>
      </c>
      <c r="C94" s="119">
        <v>14684.93</v>
      </c>
      <c r="D94" s="26"/>
      <c r="E94" s="49"/>
    </row>
    <row r="95" spans="1:5" ht="17.25" customHeight="1">
      <c r="A95" s="161" t="s">
        <v>19</v>
      </c>
      <c r="B95" s="165">
        <f>B42+B50+B52+B57+B60+B78+B79+B83+B85+B93</f>
        <v>25071129.999999996</v>
      </c>
      <c r="C95" s="165">
        <f>C42+C50+C52+C57+C60+C78+C79+C83+C85+C93</f>
        <v>25010894.93</v>
      </c>
      <c r="D95" s="163">
        <f t="shared" si="2"/>
        <v>99.7597432983675</v>
      </c>
      <c r="E95" s="164">
        <f t="shared" si="1"/>
        <v>-60235.06999999657</v>
      </c>
    </row>
    <row r="96" spans="1:5" ht="13.5" thickBot="1">
      <c r="A96" s="98" t="s">
        <v>237</v>
      </c>
      <c r="B96" s="209">
        <f>B44+B55+B81</f>
        <v>4099731.7300000004</v>
      </c>
      <c r="C96" s="209">
        <f>C44+C55+C81</f>
        <v>1593785.6</v>
      </c>
      <c r="D96" s="99">
        <f t="shared" si="2"/>
        <v>38.87536319358145</v>
      </c>
      <c r="E96" s="100">
        <f t="shared" si="1"/>
        <v>-2505946.1300000004</v>
      </c>
    </row>
    <row r="97" spans="1:5" s="76" customFormat="1" ht="23.25" customHeight="1">
      <c r="A97" s="110" t="s">
        <v>270</v>
      </c>
      <c r="B97" s="110"/>
      <c r="C97" s="256"/>
      <c r="D97" s="256"/>
      <c r="E97" s="256"/>
    </row>
    <row r="98" spans="1:5" s="76" customFormat="1" ht="12" customHeight="1">
      <c r="A98" s="110" t="s">
        <v>269</v>
      </c>
      <c r="B98" s="110"/>
      <c r="C98" s="111" t="s">
        <v>271</v>
      </c>
      <c r="D98" s="112"/>
      <c r="E98" s="113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mergeCells count="2">
    <mergeCell ref="A1:E1"/>
    <mergeCell ref="C97:E97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B37">
      <selection activeCell="C64" sqref="C64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58" t="s">
        <v>300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0" customHeight="1">
      <c r="A4" s="35" t="s">
        <v>1</v>
      </c>
      <c r="B4" s="19" t="s">
        <v>215</v>
      </c>
      <c r="C4" s="32" t="s">
        <v>294</v>
      </c>
      <c r="D4" s="19" t="s">
        <v>225</v>
      </c>
      <c r="E4" s="101" t="s">
        <v>227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53000</v>
      </c>
      <c r="C7" s="188">
        <f>SUM(C8)</f>
        <v>57484.38</v>
      </c>
      <c r="D7" s="26">
        <f aca="true" t="shared" si="0" ref="D7:D71">IF(B7=0,"   ",C7/B7*100)</f>
        <v>108.46109433962263</v>
      </c>
      <c r="E7" s="49">
        <f aca="true" t="shared" si="1" ref="E7:E91">C7-B7</f>
        <v>4484.379999999997</v>
      </c>
    </row>
    <row r="8" spans="1:5" ht="12.75">
      <c r="A8" s="16" t="s">
        <v>57</v>
      </c>
      <c r="B8" s="25">
        <v>53000</v>
      </c>
      <c r="C8" s="27">
        <v>57484.38</v>
      </c>
      <c r="D8" s="26">
        <f t="shared" si="0"/>
        <v>108.46109433962263</v>
      </c>
      <c r="E8" s="49">
        <f t="shared" si="1"/>
        <v>4484.379999999997</v>
      </c>
    </row>
    <row r="9" spans="1:5" ht="12.75">
      <c r="A9" s="16" t="s">
        <v>7</v>
      </c>
      <c r="B9" s="190">
        <f>SUM(B10:B10)</f>
        <v>3000</v>
      </c>
      <c r="C9" s="190">
        <f>SUM(C10:C10)</f>
        <v>1745.94</v>
      </c>
      <c r="D9" s="26">
        <f t="shared" si="0"/>
        <v>58.19800000000001</v>
      </c>
      <c r="E9" s="49">
        <f t="shared" si="1"/>
        <v>-1254.06</v>
      </c>
    </row>
    <row r="10" spans="1:5" ht="12.75">
      <c r="A10" s="16" t="s">
        <v>38</v>
      </c>
      <c r="B10" s="25">
        <v>3000</v>
      </c>
      <c r="C10" s="27">
        <v>1745.94</v>
      </c>
      <c r="D10" s="26">
        <f t="shared" si="0"/>
        <v>58.19800000000001</v>
      </c>
      <c r="E10" s="49">
        <f t="shared" si="1"/>
        <v>-1254.06</v>
      </c>
    </row>
    <row r="11" spans="1:5" ht="12.75">
      <c r="A11" s="16" t="s">
        <v>9</v>
      </c>
      <c r="B11" s="190">
        <f>SUM(B12:B13)</f>
        <v>172600</v>
      </c>
      <c r="C11" s="190">
        <f>SUM(C12:C13)</f>
        <v>168096.59</v>
      </c>
      <c r="D11" s="26">
        <f t="shared" si="0"/>
        <v>97.39084009269988</v>
      </c>
      <c r="E11" s="49">
        <f t="shared" si="1"/>
        <v>-4503.4100000000035</v>
      </c>
    </row>
    <row r="12" spans="1:5" ht="12.75">
      <c r="A12" s="16" t="s">
        <v>39</v>
      </c>
      <c r="B12" s="25">
        <v>20000</v>
      </c>
      <c r="C12" s="27">
        <v>14839.12</v>
      </c>
      <c r="D12" s="26">
        <f t="shared" si="0"/>
        <v>74.19560000000001</v>
      </c>
      <c r="E12" s="49">
        <f t="shared" si="1"/>
        <v>-5160.879999999999</v>
      </c>
    </row>
    <row r="13" spans="1:5" ht="12.75">
      <c r="A13" s="16" t="s">
        <v>10</v>
      </c>
      <c r="B13" s="25">
        <v>152600</v>
      </c>
      <c r="C13" s="27">
        <v>153257.47</v>
      </c>
      <c r="D13" s="26">
        <f t="shared" si="0"/>
        <v>100.43084534731324</v>
      </c>
      <c r="E13" s="49">
        <f t="shared" si="1"/>
        <v>657.4700000000012</v>
      </c>
    </row>
    <row r="14" spans="1:5" ht="25.5">
      <c r="A14" s="16" t="s">
        <v>143</v>
      </c>
      <c r="B14" s="25">
        <v>0</v>
      </c>
      <c r="C14" s="27">
        <v>1523.26</v>
      </c>
      <c r="D14" s="26" t="str">
        <f t="shared" si="0"/>
        <v>   </v>
      </c>
      <c r="E14" s="49">
        <f t="shared" si="1"/>
        <v>1523.26</v>
      </c>
    </row>
    <row r="15" spans="1:5" ht="29.25" customHeight="1">
      <c r="A15" s="16" t="s">
        <v>40</v>
      </c>
      <c r="B15" s="190">
        <f>SUM(B16:B17)</f>
        <v>60000</v>
      </c>
      <c r="C15" s="188">
        <f>SUM(C16:C17)</f>
        <v>91205.56</v>
      </c>
      <c r="D15" s="26">
        <f t="shared" si="0"/>
        <v>152.00926666666666</v>
      </c>
      <c r="E15" s="49">
        <f t="shared" si="1"/>
        <v>31205.559999999998</v>
      </c>
    </row>
    <row r="16" spans="1:5" ht="12.75">
      <c r="A16" s="16" t="s">
        <v>41</v>
      </c>
      <c r="B16" s="25">
        <v>58000</v>
      </c>
      <c r="C16" s="27">
        <v>89310.7</v>
      </c>
      <c r="D16" s="26">
        <f t="shared" si="0"/>
        <v>153.9839655172414</v>
      </c>
      <c r="E16" s="49">
        <f t="shared" si="1"/>
        <v>31310.699999999997</v>
      </c>
    </row>
    <row r="17" spans="1:5" ht="25.5" customHeight="1">
      <c r="A17" s="16" t="s">
        <v>42</v>
      </c>
      <c r="B17" s="25">
        <v>2000</v>
      </c>
      <c r="C17" s="27">
        <v>1894.86</v>
      </c>
      <c r="D17" s="26">
        <f t="shared" si="0"/>
        <v>94.743</v>
      </c>
      <c r="E17" s="49">
        <f t="shared" si="1"/>
        <v>-105.1400000000001</v>
      </c>
    </row>
    <row r="18" spans="1:5" ht="18.7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7.25" customHeight="1">
      <c r="A19" s="16" t="s">
        <v>102</v>
      </c>
      <c r="B19" s="188">
        <f>B20</f>
        <v>4000</v>
      </c>
      <c r="C19" s="188">
        <f>C20</f>
        <v>4261.5</v>
      </c>
      <c r="D19" s="26">
        <f t="shared" si="0"/>
        <v>106.5375</v>
      </c>
      <c r="E19" s="49">
        <f t="shared" si="1"/>
        <v>261.5</v>
      </c>
    </row>
    <row r="20" spans="1:5" ht="27.75" customHeight="1">
      <c r="A20" s="16" t="s">
        <v>103</v>
      </c>
      <c r="B20" s="25">
        <v>4000</v>
      </c>
      <c r="C20" s="27">
        <v>4261.5</v>
      </c>
      <c r="D20" s="26">
        <f t="shared" si="0"/>
        <v>106.5375</v>
      </c>
      <c r="E20" s="49">
        <f t="shared" si="1"/>
        <v>261.5</v>
      </c>
    </row>
    <row r="21" spans="1:5" ht="14.25" customHeight="1">
      <c r="A21" s="16" t="s">
        <v>44</v>
      </c>
      <c r="B21" s="190">
        <f>B22+B23</f>
        <v>8000</v>
      </c>
      <c r="C21" s="190">
        <f>SUM(C22:C23)</f>
        <v>7500</v>
      </c>
      <c r="D21" s="26">
        <f t="shared" si="0"/>
        <v>93.75</v>
      </c>
      <c r="E21" s="49">
        <f t="shared" si="1"/>
        <v>-500</v>
      </c>
    </row>
    <row r="22" spans="1:5" ht="12.75">
      <c r="A22" s="16" t="s">
        <v>59</v>
      </c>
      <c r="B22" s="25">
        <v>0</v>
      </c>
      <c r="C22" s="25">
        <v>0</v>
      </c>
      <c r="D22" s="26"/>
      <c r="E22" s="49"/>
    </row>
    <row r="23" spans="1:5" ht="12.75">
      <c r="A23" s="16" t="s">
        <v>68</v>
      </c>
      <c r="B23" s="25">
        <v>8000</v>
      </c>
      <c r="C23" s="27">
        <v>7500</v>
      </c>
      <c r="D23" s="26">
        <f t="shared" si="0"/>
        <v>93.75</v>
      </c>
      <c r="E23" s="49">
        <f t="shared" si="1"/>
        <v>-500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1" t="s">
        <v>11</v>
      </c>
      <c r="B25" s="162">
        <f>SUM(B7,B9,B11,B15,B18,B19,B21,B24,B14)</f>
        <v>300600</v>
      </c>
      <c r="C25" s="162">
        <f>SUM(C7,C9,C11,C15,C18,C19,C21,C24,C14)</f>
        <v>331817.23</v>
      </c>
      <c r="D25" s="163">
        <f t="shared" si="0"/>
        <v>110.38497338656022</v>
      </c>
      <c r="E25" s="164">
        <f t="shared" si="1"/>
        <v>31217.22999999998</v>
      </c>
    </row>
    <row r="26" spans="1:5" ht="18" customHeight="1">
      <c r="A26" s="115" t="s">
        <v>231</v>
      </c>
      <c r="B26" s="50">
        <v>-156561.7</v>
      </c>
      <c r="C26" s="50">
        <v>-156561.7</v>
      </c>
      <c r="D26" s="26"/>
      <c r="E26" s="49"/>
    </row>
    <row r="27" spans="1:5" ht="16.5" customHeight="1">
      <c r="A27" s="17" t="s">
        <v>46</v>
      </c>
      <c r="B27" s="24">
        <v>1593100</v>
      </c>
      <c r="C27" s="24">
        <v>1593100</v>
      </c>
      <c r="D27" s="26">
        <f t="shared" si="0"/>
        <v>100</v>
      </c>
      <c r="E27" s="49">
        <f t="shared" si="1"/>
        <v>0</v>
      </c>
    </row>
    <row r="28" spans="1:5" ht="14.25" customHeight="1">
      <c r="A28" s="16" t="s">
        <v>65</v>
      </c>
      <c r="B28" s="25">
        <v>100000</v>
      </c>
      <c r="C28" s="27">
        <v>100000</v>
      </c>
      <c r="D28" s="26">
        <f t="shared" si="0"/>
        <v>100</v>
      </c>
      <c r="E28" s="49">
        <f t="shared" si="1"/>
        <v>0</v>
      </c>
    </row>
    <row r="29" spans="1:5" ht="30.75" customHeight="1">
      <c r="A29" s="197" t="s">
        <v>69</v>
      </c>
      <c r="B29" s="198">
        <v>46600</v>
      </c>
      <c r="C29" s="202">
        <v>46600</v>
      </c>
      <c r="D29" s="199">
        <f t="shared" si="0"/>
        <v>100</v>
      </c>
      <c r="E29" s="200">
        <f t="shared" si="1"/>
        <v>0</v>
      </c>
    </row>
    <row r="30" spans="1:5" ht="32.25" customHeight="1">
      <c r="A30" s="197" t="s">
        <v>70</v>
      </c>
      <c r="B30" s="198">
        <v>100</v>
      </c>
      <c r="C30" s="198">
        <v>100</v>
      </c>
      <c r="D30" s="199">
        <f t="shared" si="0"/>
        <v>100</v>
      </c>
      <c r="E30" s="200">
        <f t="shared" si="1"/>
        <v>0</v>
      </c>
    </row>
    <row r="31" spans="1:5" ht="24" customHeight="1">
      <c r="A31" s="16" t="s">
        <v>284</v>
      </c>
      <c r="B31" s="25">
        <v>154080</v>
      </c>
      <c r="C31" s="25">
        <v>154080</v>
      </c>
      <c r="D31" s="26">
        <f t="shared" si="0"/>
        <v>100</v>
      </c>
      <c r="E31" s="49">
        <f t="shared" si="1"/>
        <v>0</v>
      </c>
    </row>
    <row r="32" spans="1:5" ht="25.5" customHeight="1">
      <c r="A32" s="16" t="s">
        <v>115</v>
      </c>
      <c r="B32" s="25">
        <v>279936</v>
      </c>
      <c r="C32" s="25">
        <v>279936</v>
      </c>
      <c r="D32" s="26">
        <f t="shared" si="0"/>
        <v>100</v>
      </c>
      <c r="E32" s="49">
        <f t="shared" si="1"/>
        <v>0</v>
      </c>
    </row>
    <row r="33" spans="1:5" ht="27.75" customHeight="1">
      <c r="A33" s="16" t="s">
        <v>183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40.5" customHeight="1">
      <c r="A34" s="16" t="s">
        <v>169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40.5" customHeight="1">
      <c r="A35" s="17" t="s">
        <v>305</v>
      </c>
      <c r="B35" s="25">
        <v>3218000</v>
      </c>
      <c r="C35" s="25">
        <v>0</v>
      </c>
      <c r="D35" s="26">
        <f t="shared" si="0"/>
        <v>0</v>
      </c>
      <c r="E35" s="49">
        <f t="shared" si="1"/>
        <v>-3218000</v>
      </c>
    </row>
    <row r="36" spans="1:5" ht="30.75" customHeight="1">
      <c r="A36" s="227" t="s">
        <v>165</v>
      </c>
      <c r="B36" s="198">
        <v>3700</v>
      </c>
      <c r="C36" s="198">
        <v>3700</v>
      </c>
      <c r="D36" s="199">
        <f t="shared" si="0"/>
        <v>100</v>
      </c>
      <c r="E36" s="200">
        <f t="shared" si="1"/>
        <v>0</v>
      </c>
    </row>
    <row r="37" spans="1:5" ht="17.25" customHeight="1">
      <c r="A37" s="16" t="s">
        <v>76</v>
      </c>
      <c r="B37" s="190">
        <f>B38</f>
        <v>200000</v>
      </c>
      <c r="C37" s="190">
        <f>C38</f>
        <v>149497</v>
      </c>
      <c r="D37" s="26">
        <f t="shared" si="0"/>
        <v>74.74849999999999</v>
      </c>
      <c r="E37" s="49">
        <f t="shared" si="1"/>
        <v>-50503</v>
      </c>
    </row>
    <row r="38" spans="1:5" s="7" customFormat="1" ht="14.25" customHeight="1">
      <c r="A38" s="16" t="s">
        <v>194</v>
      </c>
      <c r="B38" s="64">
        <v>200000</v>
      </c>
      <c r="C38" s="25">
        <v>149497</v>
      </c>
      <c r="D38" s="64">
        <f t="shared" si="0"/>
        <v>74.74849999999999</v>
      </c>
      <c r="E38" s="43">
        <f t="shared" si="1"/>
        <v>-50503</v>
      </c>
    </row>
    <row r="39" spans="1:5" ht="18.75" customHeight="1">
      <c r="A39" s="16" t="s">
        <v>47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23.25" customHeight="1">
      <c r="A40" s="161" t="s">
        <v>14</v>
      </c>
      <c r="B40" s="165">
        <f>SUM(B25,B27,B28,B29:B30,B31,B32,B33,B34,B36,B37,B39+B26+B35)</f>
        <v>5739554.3</v>
      </c>
      <c r="C40" s="165">
        <f>SUM(C25,C26,C27,C28,C29:C30,C31,C32,C33,C34,C36,C37,C39)</f>
        <v>2502268.5300000003</v>
      </c>
      <c r="D40" s="163">
        <f t="shared" si="0"/>
        <v>43.59691361400658</v>
      </c>
      <c r="E40" s="164">
        <f t="shared" si="1"/>
        <v>-3237285.7699999996</v>
      </c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>
        <f t="shared" si="1"/>
        <v>0</v>
      </c>
    </row>
    <row r="42" spans="1:5" ht="12.75">
      <c r="A42" s="16" t="s">
        <v>48</v>
      </c>
      <c r="B42" s="25">
        <v>795302</v>
      </c>
      <c r="C42" s="25">
        <v>741827.94</v>
      </c>
      <c r="D42" s="26">
        <f t="shared" si="0"/>
        <v>93.27625732111827</v>
      </c>
      <c r="E42" s="49">
        <f t="shared" si="1"/>
        <v>-53474.060000000056</v>
      </c>
    </row>
    <row r="43" spans="1:5" ht="14.25" customHeight="1">
      <c r="A43" s="16" t="s">
        <v>49</v>
      </c>
      <c r="B43" s="25">
        <v>758800</v>
      </c>
      <c r="C43" s="25">
        <v>741827.94</v>
      </c>
      <c r="D43" s="26">
        <f t="shared" si="0"/>
        <v>97.76330258302582</v>
      </c>
      <c r="E43" s="49">
        <f t="shared" si="1"/>
        <v>-16972.060000000056</v>
      </c>
    </row>
    <row r="44" spans="1:5" ht="12.75">
      <c r="A44" s="116" t="s">
        <v>234</v>
      </c>
      <c r="B44" s="25">
        <v>476900</v>
      </c>
      <c r="C44" s="28">
        <v>470229.58</v>
      </c>
      <c r="D44" s="26">
        <f t="shared" si="0"/>
        <v>98.60129586915495</v>
      </c>
      <c r="E44" s="49">
        <f t="shared" si="1"/>
        <v>-6670.419999999984</v>
      </c>
    </row>
    <row r="45" spans="1:5" ht="12.75">
      <c r="A45" s="16" t="s">
        <v>198</v>
      </c>
      <c r="B45" s="25">
        <v>100</v>
      </c>
      <c r="C45" s="28">
        <v>100</v>
      </c>
      <c r="D45" s="26">
        <f t="shared" si="0"/>
        <v>100</v>
      </c>
      <c r="E45" s="49">
        <f t="shared" si="1"/>
        <v>0</v>
      </c>
    </row>
    <row r="46" spans="1:5" ht="12.75">
      <c r="A46" s="16" t="s">
        <v>158</v>
      </c>
      <c r="B46" s="25">
        <v>0</v>
      </c>
      <c r="C46" s="27">
        <v>0</v>
      </c>
      <c r="D46" s="26" t="str">
        <f t="shared" si="0"/>
        <v>   </v>
      </c>
      <c r="E46" s="49">
        <f t="shared" si="1"/>
        <v>0</v>
      </c>
    </row>
    <row r="47" spans="1:5" ht="12.75">
      <c r="A47" s="16" t="s">
        <v>71</v>
      </c>
      <c r="B47" s="190">
        <f>B48</f>
        <v>36502</v>
      </c>
      <c r="C47" s="190">
        <f>C48</f>
        <v>0</v>
      </c>
      <c r="D47" s="26">
        <f t="shared" si="0"/>
        <v>0</v>
      </c>
      <c r="E47" s="49">
        <f t="shared" si="1"/>
        <v>-36502</v>
      </c>
    </row>
    <row r="48" spans="1:5" ht="12.75">
      <c r="A48" s="16" t="s">
        <v>89</v>
      </c>
      <c r="B48" s="25">
        <v>36502</v>
      </c>
      <c r="C48" s="27">
        <v>0</v>
      </c>
      <c r="D48" s="26">
        <f t="shared" si="0"/>
        <v>0</v>
      </c>
      <c r="E48" s="49">
        <f t="shared" si="1"/>
        <v>-36502</v>
      </c>
    </row>
    <row r="49" spans="1:5" ht="12.75">
      <c r="A49" s="16" t="s">
        <v>67</v>
      </c>
      <c r="B49" s="191">
        <f>SUM(B50)</f>
        <v>46600</v>
      </c>
      <c r="C49" s="191">
        <f>SUM(C50)</f>
        <v>46600</v>
      </c>
      <c r="D49" s="26">
        <f t="shared" si="0"/>
        <v>100</v>
      </c>
      <c r="E49" s="49">
        <f t="shared" si="1"/>
        <v>0</v>
      </c>
    </row>
    <row r="50" spans="1:5" ht="24.75" customHeight="1">
      <c r="A50" s="16" t="s">
        <v>190</v>
      </c>
      <c r="B50" s="25">
        <v>46600</v>
      </c>
      <c r="C50" s="27">
        <v>46600</v>
      </c>
      <c r="D50" s="26">
        <f t="shared" si="0"/>
        <v>100</v>
      </c>
      <c r="E50" s="49">
        <f t="shared" si="1"/>
        <v>0</v>
      </c>
    </row>
    <row r="51" spans="1:5" ht="14.25" customHeight="1">
      <c r="A51" s="16" t="s">
        <v>50</v>
      </c>
      <c r="B51" s="190">
        <f>SUM(B52)</f>
        <v>600</v>
      </c>
      <c r="C51" s="191">
        <f>SUM(C52)</f>
        <v>600</v>
      </c>
      <c r="D51" s="26">
        <f t="shared" si="0"/>
        <v>100</v>
      </c>
      <c r="E51" s="49">
        <f t="shared" si="1"/>
        <v>0</v>
      </c>
    </row>
    <row r="52" spans="1:5" ht="25.5" customHeight="1">
      <c r="A52" s="47" t="s">
        <v>145</v>
      </c>
      <c r="B52" s="25">
        <v>600</v>
      </c>
      <c r="C52" s="27">
        <v>600</v>
      </c>
      <c r="D52" s="26">
        <f t="shared" si="0"/>
        <v>100</v>
      </c>
      <c r="E52" s="49">
        <f t="shared" si="1"/>
        <v>0</v>
      </c>
    </row>
    <row r="53" spans="1:5" ht="12.75">
      <c r="A53" s="16" t="s">
        <v>51</v>
      </c>
      <c r="B53" s="190">
        <f>SUM(B54)</f>
        <v>3218000</v>
      </c>
      <c r="C53" s="190">
        <f>SUM(C54)</f>
        <v>0</v>
      </c>
      <c r="D53" s="26">
        <f t="shared" si="0"/>
        <v>0</v>
      </c>
      <c r="E53" s="49">
        <f t="shared" si="1"/>
        <v>-3218000</v>
      </c>
    </row>
    <row r="54" spans="1:5" ht="12.75" customHeight="1">
      <c r="A54" s="16" t="s">
        <v>175</v>
      </c>
      <c r="B54" s="25">
        <v>3218000</v>
      </c>
      <c r="C54" s="25">
        <v>0</v>
      </c>
      <c r="D54" s="26">
        <f t="shared" si="0"/>
        <v>0</v>
      </c>
      <c r="E54" s="49">
        <f t="shared" si="1"/>
        <v>-3218000</v>
      </c>
    </row>
    <row r="55" spans="1:5" ht="12.75" customHeight="1">
      <c r="A55" s="16" t="s">
        <v>171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2.75" customHeight="1">
      <c r="A56" s="16" t="s">
        <v>172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 customHeight="1">
      <c r="A57" s="16" t="s">
        <v>173</v>
      </c>
      <c r="B57" s="25">
        <v>3218000</v>
      </c>
      <c r="C57" s="25">
        <v>0</v>
      </c>
      <c r="D57" s="26">
        <f t="shared" si="0"/>
        <v>0</v>
      </c>
      <c r="E57" s="49">
        <f t="shared" si="1"/>
        <v>-3218000</v>
      </c>
    </row>
    <row r="58" spans="1:5" ht="12.75" customHeight="1">
      <c r="A58" s="16" t="s">
        <v>174</v>
      </c>
      <c r="B58" s="25">
        <v>0</v>
      </c>
      <c r="C58" s="25">
        <v>0</v>
      </c>
      <c r="D58" s="26" t="str">
        <f t="shared" si="0"/>
        <v>   </v>
      </c>
      <c r="E58" s="49">
        <f t="shared" si="1"/>
        <v>0</v>
      </c>
    </row>
    <row r="59" spans="1:5" ht="13.5" customHeight="1">
      <c r="A59" s="16" t="s">
        <v>16</v>
      </c>
      <c r="B59" s="190">
        <f>SUM(B60)</f>
        <v>573998</v>
      </c>
      <c r="C59" s="190">
        <f>SUM(C60)</f>
        <v>523495</v>
      </c>
      <c r="D59" s="26">
        <f t="shared" si="0"/>
        <v>91.20153728758636</v>
      </c>
      <c r="E59" s="49">
        <f t="shared" si="1"/>
        <v>-50503</v>
      </c>
    </row>
    <row r="60" spans="1:5" ht="12.75">
      <c r="A60" s="16" t="s">
        <v>83</v>
      </c>
      <c r="B60" s="25">
        <v>573998</v>
      </c>
      <c r="C60" s="25">
        <v>523495</v>
      </c>
      <c r="D60" s="26">
        <f t="shared" si="0"/>
        <v>91.20153728758636</v>
      </c>
      <c r="E60" s="49">
        <f t="shared" si="1"/>
        <v>-50503</v>
      </c>
    </row>
    <row r="61" spans="1:5" ht="12.75">
      <c r="A61" s="16" t="s">
        <v>81</v>
      </c>
      <c r="B61" s="25">
        <v>184500</v>
      </c>
      <c r="C61" s="27">
        <v>184500</v>
      </c>
      <c r="D61" s="26">
        <f t="shared" si="0"/>
        <v>100</v>
      </c>
      <c r="E61" s="49">
        <f t="shared" si="1"/>
        <v>0</v>
      </c>
    </row>
    <row r="62" spans="1:5" ht="12.75">
      <c r="A62" s="16" t="s">
        <v>129</v>
      </c>
      <c r="B62" s="25">
        <v>200000</v>
      </c>
      <c r="C62" s="27">
        <v>149497</v>
      </c>
      <c r="D62" s="26">
        <f t="shared" si="0"/>
        <v>74.74849999999999</v>
      </c>
      <c r="E62" s="49">
        <f t="shared" si="1"/>
        <v>-50503</v>
      </c>
    </row>
    <row r="63" spans="1:5" ht="12.75">
      <c r="A63" s="16" t="s">
        <v>130</v>
      </c>
      <c r="B63" s="25">
        <v>149498</v>
      </c>
      <c r="C63" s="27">
        <v>149498</v>
      </c>
      <c r="D63" s="26">
        <f t="shared" si="0"/>
        <v>100</v>
      </c>
      <c r="E63" s="49">
        <f t="shared" si="1"/>
        <v>0</v>
      </c>
    </row>
    <row r="64" spans="1:5" ht="12.75">
      <c r="A64" s="16" t="s">
        <v>84</v>
      </c>
      <c r="B64" s="25">
        <v>40000</v>
      </c>
      <c r="C64" s="27">
        <v>40000</v>
      </c>
      <c r="D64" s="26">
        <f t="shared" si="0"/>
        <v>100</v>
      </c>
      <c r="E64" s="49">
        <f t="shared" si="1"/>
        <v>0</v>
      </c>
    </row>
    <row r="65" spans="1:5" ht="17.25" customHeight="1">
      <c r="A65" s="18" t="s">
        <v>24</v>
      </c>
      <c r="B65" s="31">
        <v>10000</v>
      </c>
      <c r="C65" s="31">
        <v>9440</v>
      </c>
      <c r="D65" s="26">
        <f t="shared" si="0"/>
        <v>94.39999999999999</v>
      </c>
      <c r="E65" s="49">
        <f t="shared" si="1"/>
        <v>-560</v>
      </c>
    </row>
    <row r="66" spans="1:5" ht="15.75" customHeight="1">
      <c r="A66" s="16" t="s">
        <v>54</v>
      </c>
      <c r="B66" s="188">
        <f>B67</f>
        <v>1019400</v>
      </c>
      <c r="C66" s="188">
        <f>C67</f>
        <v>928689.46</v>
      </c>
      <c r="D66" s="26">
        <f t="shared" si="0"/>
        <v>91.10157543653129</v>
      </c>
      <c r="E66" s="49">
        <f t="shared" si="1"/>
        <v>-90710.54000000004</v>
      </c>
    </row>
    <row r="67" spans="1:5" ht="12.75">
      <c r="A67" s="16" t="s">
        <v>55</v>
      </c>
      <c r="B67" s="25">
        <v>1019400</v>
      </c>
      <c r="C67" s="27">
        <v>928689.46</v>
      </c>
      <c r="D67" s="26">
        <f t="shared" si="0"/>
        <v>91.10157543653129</v>
      </c>
      <c r="E67" s="49">
        <f t="shared" si="1"/>
        <v>-90710.54000000004</v>
      </c>
    </row>
    <row r="68" spans="1:5" ht="12.75">
      <c r="A68" s="116" t="s">
        <v>234</v>
      </c>
      <c r="B68" s="25">
        <v>514700</v>
      </c>
      <c r="C68" s="27">
        <v>473103.31</v>
      </c>
      <c r="D68" s="26">
        <f t="shared" si="0"/>
        <v>91.91826500874296</v>
      </c>
      <c r="E68" s="49">
        <f t="shared" si="1"/>
        <v>-41596.69</v>
      </c>
    </row>
    <row r="69" spans="1:5" ht="15.75" customHeight="1">
      <c r="A69" s="16" t="s">
        <v>191</v>
      </c>
      <c r="B69" s="25">
        <v>3700</v>
      </c>
      <c r="C69" s="27">
        <v>3700</v>
      </c>
      <c r="D69" s="26">
        <f t="shared" si="0"/>
        <v>100</v>
      </c>
      <c r="E69" s="49">
        <f t="shared" si="1"/>
        <v>0</v>
      </c>
    </row>
    <row r="70" spans="1:5" ht="12.75">
      <c r="A70" s="16" t="s">
        <v>239</v>
      </c>
      <c r="B70" s="190">
        <f>SUM(B71,)</f>
        <v>18200</v>
      </c>
      <c r="C70" s="190">
        <f>SUM(C71,)</f>
        <v>18200</v>
      </c>
      <c r="D70" s="26">
        <f t="shared" si="0"/>
        <v>100</v>
      </c>
      <c r="E70" s="49">
        <f t="shared" si="1"/>
        <v>0</v>
      </c>
    </row>
    <row r="71" spans="1:5" ht="12.75">
      <c r="A71" s="16" t="s">
        <v>56</v>
      </c>
      <c r="B71" s="25">
        <v>18200</v>
      </c>
      <c r="C71" s="28">
        <v>18200</v>
      </c>
      <c r="D71" s="26">
        <f t="shared" si="0"/>
        <v>100</v>
      </c>
      <c r="E71" s="49">
        <f t="shared" si="1"/>
        <v>0</v>
      </c>
    </row>
    <row r="72" spans="1:5" ht="12.75">
      <c r="A72" s="16" t="s">
        <v>18</v>
      </c>
      <c r="B72" s="190">
        <f>B73</f>
        <v>434016</v>
      </c>
      <c r="C72" s="190">
        <f>C73</f>
        <v>434016</v>
      </c>
      <c r="D72" s="26">
        <f aca="true" t="shared" si="2" ref="D72:D91">IF(B72=0,"   ",C72/B72*100)</f>
        <v>100</v>
      </c>
      <c r="E72" s="49">
        <f t="shared" si="1"/>
        <v>0</v>
      </c>
    </row>
    <row r="73" spans="1:5" ht="12.75">
      <c r="A73" s="16" t="s">
        <v>248</v>
      </c>
      <c r="B73" s="190">
        <f>SUM(B74,B79,B86)</f>
        <v>434016</v>
      </c>
      <c r="C73" s="190">
        <f>SUM(C74,C79,C86)</f>
        <v>434016</v>
      </c>
      <c r="D73" s="26"/>
      <c r="E73" s="49"/>
    </row>
    <row r="74" spans="1:5" ht="12.75">
      <c r="A74" s="117" t="s">
        <v>273</v>
      </c>
      <c r="B74" s="195">
        <f>SUM(B75)</f>
        <v>0</v>
      </c>
      <c r="C74" s="195">
        <f>SUM(C75)</f>
        <v>0</v>
      </c>
      <c r="D74" s="26" t="str">
        <f t="shared" si="2"/>
        <v>   </v>
      </c>
      <c r="E74" s="49">
        <f t="shared" si="1"/>
        <v>0</v>
      </c>
    </row>
    <row r="75" spans="1:5" ht="25.5">
      <c r="A75" s="16" t="s">
        <v>257</v>
      </c>
      <c r="B75" s="190">
        <f>SUM(B76:B78)</f>
        <v>0</v>
      </c>
      <c r="C75" s="190">
        <f>SUM(C76:C78)</f>
        <v>0</v>
      </c>
      <c r="D75" s="26" t="str">
        <f t="shared" si="2"/>
        <v>   </v>
      </c>
      <c r="E75" s="49">
        <f t="shared" si="1"/>
        <v>0</v>
      </c>
    </row>
    <row r="76" spans="1:5" ht="12.75">
      <c r="A76" s="47" t="s">
        <v>259</v>
      </c>
      <c r="B76" s="122">
        <v>0</v>
      </c>
      <c r="C76" s="122"/>
      <c r="D76" s="26" t="str">
        <f t="shared" si="2"/>
        <v>   </v>
      </c>
      <c r="E76" s="49">
        <f t="shared" si="1"/>
        <v>0</v>
      </c>
    </row>
    <row r="77" spans="1:5" ht="12.75">
      <c r="A77" s="47" t="s">
        <v>260</v>
      </c>
      <c r="B77" s="122">
        <v>0</v>
      </c>
      <c r="C77" s="122"/>
      <c r="D77" s="26" t="str">
        <f t="shared" si="2"/>
        <v>   </v>
      </c>
      <c r="E77" s="49">
        <f t="shared" si="1"/>
        <v>0</v>
      </c>
    </row>
    <row r="78" spans="1:5" ht="12.75">
      <c r="A78" s="47" t="s">
        <v>261</v>
      </c>
      <c r="B78" s="122">
        <v>0</v>
      </c>
      <c r="C78" s="122"/>
      <c r="D78" s="26" t="str">
        <f t="shared" si="2"/>
        <v>   </v>
      </c>
      <c r="E78" s="49">
        <f t="shared" si="1"/>
        <v>0</v>
      </c>
    </row>
    <row r="79" spans="1:6" ht="12.75">
      <c r="A79" s="117" t="s">
        <v>274</v>
      </c>
      <c r="B79" s="189">
        <f>SUM(B80,B83)</f>
        <v>0</v>
      </c>
      <c r="C79" s="189">
        <f>SUM(C80,C83)</f>
        <v>0</v>
      </c>
      <c r="D79" s="26" t="str">
        <f t="shared" si="2"/>
        <v>   </v>
      </c>
      <c r="E79" s="27">
        <f t="shared" si="1"/>
        <v>0</v>
      </c>
      <c r="F79" s="121"/>
    </row>
    <row r="80" spans="1:6" ht="12.75">
      <c r="A80" s="16" t="s">
        <v>251</v>
      </c>
      <c r="B80" s="189">
        <f>SUM(B81:B82)</f>
        <v>0</v>
      </c>
      <c r="C80" s="189">
        <f>SUM(C81:C82)</f>
        <v>0</v>
      </c>
      <c r="D80" s="26" t="str">
        <f t="shared" si="2"/>
        <v>   </v>
      </c>
      <c r="E80" s="27">
        <f t="shared" si="1"/>
        <v>0</v>
      </c>
      <c r="F80" s="121"/>
    </row>
    <row r="81" spans="1:6" ht="12.75">
      <c r="A81" s="47" t="s">
        <v>260</v>
      </c>
      <c r="B81" s="16">
        <v>0</v>
      </c>
      <c r="C81" s="25"/>
      <c r="D81" s="26" t="str">
        <f t="shared" si="2"/>
        <v>   </v>
      </c>
      <c r="E81" s="27">
        <f t="shared" si="1"/>
        <v>0</v>
      </c>
      <c r="F81" s="121"/>
    </row>
    <row r="82" spans="1:6" ht="12.75">
      <c r="A82" s="47" t="s">
        <v>261</v>
      </c>
      <c r="B82" s="16">
        <v>0</v>
      </c>
      <c r="C82" s="25"/>
      <c r="D82" s="26" t="str">
        <f t="shared" si="2"/>
        <v>   </v>
      </c>
      <c r="E82" s="27">
        <f t="shared" si="1"/>
        <v>0</v>
      </c>
      <c r="F82" s="121"/>
    </row>
    <row r="83" spans="1:6" ht="25.5">
      <c r="A83" s="16" t="s">
        <v>250</v>
      </c>
      <c r="B83" s="189">
        <f>SUM(B84:B85)</f>
        <v>0</v>
      </c>
      <c r="C83" s="189">
        <f>SUM(C84:C85)</f>
        <v>0</v>
      </c>
      <c r="D83" s="26" t="str">
        <f t="shared" si="2"/>
        <v>   </v>
      </c>
      <c r="E83" s="27">
        <f t="shared" si="1"/>
        <v>0</v>
      </c>
      <c r="F83" s="121"/>
    </row>
    <row r="84" spans="1:6" ht="12.75">
      <c r="A84" s="47" t="s">
        <v>260</v>
      </c>
      <c r="B84" s="120">
        <v>0</v>
      </c>
      <c r="C84" s="25"/>
      <c r="D84" s="26" t="str">
        <f t="shared" si="2"/>
        <v>   </v>
      </c>
      <c r="E84" s="49">
        <f t="shared" si="1"/>
        <v>0</v>
      </c>
      <c r="F84" s="121"/>
    </row>
    <row r="85" spans="1:6" ht="12.75">
      <c r="A85" s="47" t="s">
        <v>261</v>
      </c>
      <c r="B85" s="120">
        <v>0</v>
      </c>
      <c r="C85" s="25"/>
      <c r="D85" s="26" t="str">
        <f t="shared" si="2"/>
        <v>   </v>
      </c>
      <c r="E85" s="49">
        <f t="shared" si="1"/>
        <v>0</v>
      </c>
      <c r="F85" s="121"/>
    </row>
    <row r="86" spans="1:6" ht="12.75">
      <c r="A86" s="117" t="s">
        <v>252</v>
      </c>
      <c r="B86" s="225">
        <f>SUM(B87:B89)</f>
        <v>434016</v>
      </c>
      <c r="C86" s="225">
        <f>SUM(C87:C89)</f>
        <v>434016</v>
      </c>
      <c r="D86" s="26">
        <f t="shared" si="2"/>
        <v>100</v>
      </c>
      <c r="E86" s="49">
        <f t="shared" si="1"/>
        <v>0</v>
      </c>
      <c r="F86" s="121"/>
    </row>
    <row r="87" spans="1:6" ht="12.75">
      <c r="A87" s="47" t="s">
        <v>259</v>
      </c>
      <c r="B87" s="122">
        <v>154080</v>
      </c>
      <c r="C87" s="25">
        <v>154080</v>
      </c>
      <c r="D87" s="26">
        <f t="shared" si="2"/>
        <v>100</v>
      </c>
      <c r="E87" s="49">
        <f t="shared" si="1"/>
        <v>0</v>
      </c>
      <c r="F87" s="121"/>
    </row>
    <row r="88" spans="1:6" ht="12.75">
      <c r="A88" s="47" t="s">
        <v>260</v>
      </c>
      <c r="B88" s="122">
        <v>279936</v>
      </c>
      <c r="C88" s="25">
        <v>279936</v>
      </c>
      <c r="D88" s="26">
        <f t="shared" si="2"/>
        <v>100</v>
      </c>
      <c r="E88" s="49">
        <f t="shared" si="1"/>
        <v>0</v>
      </c>
      <c r="F88" s="121"/>
    </row>
    <row r="89" spans="1:6" ht="12.75">
      <c r="A89" s="47" t="s">
        <v>261</v>
      </c>
      <c r="B89" s="120">
        <v>0</v>
      </c>
      <c r="C89" s="25"/>
      <c r="D89" s="26" t="str">
        <f t="shared" si="2"/>
        <v>   </v>
      </c>
      <c r="E89" s="49">
        <f t="shared" si="1"/>
        <v>0</v>
      </c>
      <c r="F89" s="121"/>
    </row>
    <row r="90" spans="1:5" ht="15.75">
      <c r="A90" s="161" t="s">
        <v>19</v>
      </c>
      <c r="B90" s="165">
        <f>SUM(B42,B49,B51,B53,B59,B65,B66,B70,B72,)</f>
        <v>6116116</v>
      </c>
      <c r="C90" s="165">
        <f>SUM(C42,C49,C51,C53,C59,C65,C66,C70,C72,)</f>
        <v>2702868.4</v>
      </c>
      <c r="D90" s="163">
        <f t="shared" si="2"/>
        <v>44.192562730988094</v>
      </c>
      <c r="E90" s="164">
        <f t="shared" si="1"/>
        <v>-3413247.6</v>
      </c>
    </row>
    <row r="91" spans="1:5" ht="13.5" thickBot="1">
      <c r="A91" s="98" t="s">
        <v>237</v>
      </c>
      <c r="B91" s="209">
        <f>B44+B68</f>
        <v>991600</v>
      </c>
      <c r="C91" s="209">
        <f>C44+C68</f>
        <v>943332.89</v>
      </c>
      <c r="D91" s="99">
        <f t="shared" si="2"/>
        <v>95.13240116982654</v>
      </c>
      <c r="E91" s="100">
        <f t="shared" si="1"/>
        <v>-48267.109999999986</v>
      </c>
    </row>
    <row r="92" spans="1:5" s="76" customFormat="1" ht="23.25" customHeight="1">
      <c r="A92" s="110" t="s">
        <v>270</v>
      </c>
      <c r="B92" s="110"/>
      <c r="C92" s="256"/>
      <c r="D92" s="256"/>
      <c r="E92" s="256"/>
    </row>
    <row r="93" spans="1:5" s="76" customFormat="1" ht="12" customHeight="1">
      <c r="A93" s="110" t="s">
        <v>269</v>
      </c>
      <c r="B93" s="110"/>
      <c r="C93" s="111" t="s">
        <v>271</v>
      </c>
      <c r="D93" s="112"/>
      <c r="E93" s="113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</sheetData>
  <mergeCells count="2">
    <mergeCell ref="A1:E1"/>
    <mergeCell ref="C92:E92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43">
      <selection activeCell="B24" sqref="B24"/>
    </sheetView>
  </sheetViews>
  <sheetFormatPr defaultColWidth="9.00390625" defaultRowHeight="12.75"/>
  <cols>
    <col min="1" max="1" width="105.1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58" t="s">
        <v>301</v>
      </c>
      <c r="B1" s="258"/>
      <c r="C1" s="258"/>
      <c r="D1" s="258"/>
      <c r="E1" s="258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215</v>
      </c>
      <c r="C4" s="32" t="s">
        <v>292</v>
      </c>
      <c r="D4" s="19" t="s">
        <v>225</v>
      </c>
      <c r="E4" s="101" t="s">
        <v>228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788700</v>
      </c>
      <c r="C7" s="188">
        <f>SUM(C8)</f>
        <v>803175.08</v>
      </c>
      <c r="D7" s="26">
        <f aca="true" t="shared" si="0" ref="D7:D74">IF(B7=0,"   ",C7/B7*100)</f>
        <v>101.8353087358945</v>
      </c>
      <c r="E7" s="49">
        <f aca="true" t="shared" si="1" ref="E7:E100">C7-B7</f>
        <v>14475.079999999958</v>
      </c>
    </row>
    <row r="8" spans="1:5" ht="12.75">
      <c r="A8" s="16" t="s">
        <v>57</v>
      </c>
      <c r="B8" s="25">
        <v>788700</v>
      </c>
      <c r="C8" s="27">
        <v>803175.08</v>
      </c>
      <c r="D8" s="26">
        <f t="shared" si="0"/>
        <v>101.8353087358945</v>
      </c>
      <c r="E8" s="49">
        <f t="shared" si="1"/>
        <v>14475.079999999958</v>
      </c>
    </row>
    <row r="9" spans="1:5" ht="12.75">
      <c r="A9" s="16" t="s">
        <v>7</v>
      </c>
      <c r="B9" s="190">
        <f>SUM(B10:B10)</f>
        <v>4000</v>
      </c>
      <c r="C9" s="190">
        <f>C10</f>
        <v>3392.7</v>
      </c>
      <c r="D9" s="26">
        <f t="shared" si="0"/>
        <v>84.8175</v>
      </c>
      <c r="E9" s="49">
        <f t="shared" si="1"/>
        <v>-607.3000000000002</v>
      </c>
    </row>
    <row r="10" spans="1:5" ht="12.75">
      <c r="A10" s="16" t="s">
        <v>38</v>
      </c>
      <c r="B10" s="25">
        <v>4000</v>
      </c>
      <c r="C10" s="33">
        <v>3392.7</v>
      </c>
      <c r="D10" s="26">
        <f t="shared" si="0"/>
        <v>84.8175</v>
      </c>
      <c r="E10" s="49">
        <f t="shared" si="1"/>
        <v>-607.3000000000002</v>
      </c>
    </row>
    <row r="11" spans="1:5" ht="12.75">
      <c r="A11" s="16" t="s">
        <v>9</v>
      </c>
      <c r="B11" s="190">
        <f>SUM(B12:B13)</f>
        <v>235000</v>
      </c>
      <c r="C11" s="190">
        <f>SUM(C12:C13)</f>
        <v>229327.69999999998</v>
      </c>
      <c r="D11" s="26">
        <f t="shared" si="0"/>
        <v>97.58625531914893</v>
      </c>
      <c r="E11" s="49">
        <f t="shared" si="1"/>
        <v>-5672.3000000000175</v>
      </c>
    </row>
    <row r="12" spans="1:5" ht="12.75">
      <c r="A12" s="16" t="s">
        <v>39</v>
      </c>
      <c r="B12" s="25">
        <v>28000</v>
      </c>
      <c r="C12" s="27">
        <v>26873.74</v>
      </c>
      <c r="D12" s="26">
        <f t="shared" si="0"/>
        <v>95.97764285714287</v>
      </c>
      <c r="E12" s="49">
        <f t="shared" si="1"/>
        <v>-1126.2599999999984</v>
      </c>
    </row>
    <row r="13" spans="1:5" ht="12.75">
      <c r="A13" s="16" t="s">
        <v>10</v>
      </c>
      <c r="B13" s="25">
        <v>207000</v>
      </c>
      <c r="C13" s="27">
        <v>202453.96</v>
      </c>
      <c r="D13" s="26">
        <f t="shared" si="0"/>
        <v>97.80384541062801</v>
      </c>
      <c r="E13" s="49">
        <f t="shared" si="1"/>
        <v>-4546.040000000008</v>
      </c>
    </row>
    <row r="14" spans="1:5" ht="27" customHeight="1">
      <c r="A14" s="16" t="s">
        <v>143</v>
      </c>
      <c r="B14" s="25"/>
      <c r="C14" s="27">
        <v>-2157.81</v>
      </c>
      <c r="D14" s="26" t="str">
        <f t="shared" si="0"/>
        <v>   </v>
      </c>
      <c r="E14" s="49">
        <f t="shared" si="1"/>
        <v>-2157.81</v>
      </c>
    </row>
    <row r="15" spans="1:5" ht="26.25" customHeight="1">
      <c r="A15" s="16" t="s">
        <v>40</v>
      </c>
      <c r="B15" s="190">
        <f>B16+B17</f>
        <v>277900</v>
      </c>
      <c r="C15" s="190">
        <f>SUM(C16:C17)</f>
        <v>310050.9</v>
      </c>
      <c r="D15" s="26">
        <f t="shared" si="0"/>
        <v>111.56923353724362</v>
      </c>
      <c r="E15" s="49">
        <f t="shared" si="1"/>
        <v>32150.900000000023</v>
      </c>
    </row>
    <row r="16" spans="1:5" ht="12.75">
      <c r="A16" s="16" t="s">
        <v>41</v>
      </c>
      <c r="B16" s="25">
        <v>251900</v>
      </c>
      <c r="C16" s="27">
        <v>283749.77</v>
      </c>
      <c r="D16" s="26">
        <f t="shared" si="0"/>
        <v>112.64381500595475</v>
      </c>
      <c r="E16" s="49">
        <f t="shared" si="1"/>
        <v>31849.77000000002</v>
      </c>
    </row>
    <row r="17" spans="1:5" ht="25.5" customHeight="1">
      <c r="A17" s="16" t="s">
        <v>42</v>
      </c>
      <c r="B17" s="25">
        <v>26000</v>
      </c>
      <c r="C17" s="25">
        <v>26301.13</v>
      </c>
      <c r="D17" s="26">
        <f t="shared" si="0"/>
        <v>101.15819230769232</v>
      </c>
      <c r="E17" s="49">
        <f t="shared" si="1"/>
        <v>301.130000000001</v>
      </c>
    </row>
    <row r="18" spans="1:5" ht="16.5" customHeight="1">
      <c r="A18" s="42" t="s">
        <v>147</v>
      </c>
      <c r="B18" s="25">
        <v>0</v>
      </c>
      <c r="C18" s="27">
        <v>7478.95</v>
      </c>
      <c r="D18" s="26" t="str">
        <f t="shared" si="0"/>
        <v>   </v>
      </c>
      <c r="E18" s="49">
        <f t="shared" si="1"/>
        <v>7478.95</v>
      </c>
    </row>
    <row r="19" spans="1:5" ht="14.25" customHeight="1">
      <c r="A19" s="16" t="s">
        <v>105</v>
      </c>
      <c r="B19" s="190">
        <f>SUM(B20:B20)</f>
        <v>15000</v>
      </c>
      <c r="C19" s="190">
        <f>SUM(C20:C20)</f>
        <v>37236.55</v>
      </c>
      <c r="D19" s="26">
        <f t="shared" si="0"/>
        <v>248.2436666666667</v>
      </c>
      <c r="E19" s="49">
        <f t="shared" si="1"/>
        <v>22236.550000000003</v>
      </c>
    </row>
    <row r="20" spans="1:5" ht="26.25" customHeight="1">
      <c r="A20" s="16" t="s">
        <v>106</v>
      </c>
      <c r="B20" s="25">
        <v>15000</v>
      </c>
      <c r="C20" s="25">
        <v>37236.55</v>
      </c>
      <c r="D20" s="26">
        <f t="shared" si="0"/>
        <v>248.2436666666667</v>
      </c>
      <c r="E20" s="49">
        <f t="shared" si="1"/>
        <v>22236.550000000003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49">
        <f t="shared" si="1"/>
        <v>0</v>
      </c>
    </row>
    <row r="22" spans="1:5" ht="12.75">
      <c r="A22" s="16" t="s">
        <v>44</v>
      </c>
      <c r="B22" s="190">
        <f>B23+B24</f>
        <v>5000</v>
      </c>
      <c r="C22" s="188">
        <f>C23+C24</f>
        <v>5822</v>
      </c>
      <c r="D22" s="26">
        <f t="shared" si="0"/>
        <v>116.44000000000001</v>
      </c>
      <c r="E22" s="49">
        <f t="shared" si="1"/>
        <v>822</v>
      </c>
    </row>
    <row r="23" spans="1:5" ht="13.5" customHeight="1">
      <c r="A23" s="16" t="s">
        <v>244</v>
      </c>
      <c r="B23" s="25">
        <v>0</v>
      </c>
      <c r="C23" s="27">
        <v>0</v>
      </c>
      <c r="D23" s="26" t="str">
        <f t="shared" si="0"/>
        <v>   </v>
      </c>
      <c r="E23" s="49">
        <f t="shared" si="1"/>
        <v>0</v>
      </c>
    </row>
    <row r="24" spans="1:5" ht="13.5" customHeight="1">
      <c r="A24" s="16" t="s">
        <v>277</v>
      </c>
      <c r="B24" s="25">
        <v>5000</v>
      </c>
      <c r="C24" s="27">
        <v>5822</v>
      </c>
      <c r="D24" s="26"/>
      <c r="E24" s="49"/>
    </row>
    <row r="25" spans="1:5" ht="14.25" customHeight="1">
      <c r="A25" s="16" t="s">
        <v>151</v>
      </c>
      <c r="B25" s="25">
        <v>0</v>
      </c>
      <c r="C25" s="24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1" t="s">
        <v>11</v>
      </c>
      <c r="B26" s="213">
        <f>SUM(B7,B9,B11,B14,B15,B18,B19,B21,B22,B25,)</f>
        <v>1325600</v>
      </c>
      <c r="C26" s="213">
        <f>SUM(C7,C9,C11,C14,C15,C18,C19,C21,C22,C25,)</f>
        <v>1394326.0699999998</v>
      </c>
      <c r="D26" s="163">
        <f t="shared" si="0"/>
        <v>105.18452549788773</v>
      </c>
      <c r="E26" s="164">
        <f t="shared" si="1"/>
        <v>68726.06999999983</v>
      </c>
    </row>
    <row r="27" spans="1:5" ht="15.75" customHeight="1">
      <c r="A27" s="17" t="s">
        <v>46</v>
      </c>
      <c r="B27" s="24">
        <v>1304100</v>
      </c>
      <c r="C27" s="24">
        <v>1304100</v>
      </c>
      <c r="D27" s="26">
        <f t="shared" si="0"/>
        <v>100</v>
      </c>
      <c r="E27" s="49">
        <f t="shared" si="1"/>
        <v>0</v>
      </c>
    </row>
    <row r="28" spans="1:5" ht="16.5" customHeight="1">
      <c r="A28" s="16" t="s">
        <v>65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28.5" customHeight="1">
      <c r="A29" s="197" t="s">
        <v>69</v>
      </c>
      <c r="B29" s="198">
        <v>116400</v>
      </c>
      <c r="C29" s="198">
        <v>116400</v>
      </c>
      <c r="D29" s="199">
        <f t="shared" si="0"/>
        <v>100</v>
      </c>
      <c r="E29" s="200">
        <f t="shared" si="1"/>
        <v>0</v>
      </c>
    </row>
    <row r="30" spans="1:5" ht="27" customHeight="1">
      <c r="A30" s="16" t="s">
        <v>70</v>
      </c>
      <c r="B30" s="25">
        <v>200</v>
      </c>
      <c r="C30" s="27">
        <v>200</v>
      </c>
      <c r="D30" s="26">
        <f t="shared" si="0"/>
        <v>100</v>
      </c>
      <c r="E30" s="49">
        <f t="shared" si="1"/>
        <v>0</v>
      </c>
    </row>
    <row r="31" spans="1:5" ht="41.25" customHeight="1">
      <c r="A31" s="16" t="s">
        <v>109</v>
      </c>
      <c r="B31" s="25">
        <v>2227400</v>
      </c>
      <c r="C31" s="27">
        <v>2227400</v>
      </c>
      <c r="D31" s="26">
        <f t="shared" si="0"/>
        <v>100</v>
      </c>
      <c r="E31" s="49">
        <f t="shared" si="1"/>
        <v>0</v>
      </c>
    </row>
    <row r="32" spans="1:5" ht="41.25" customHeight="1">
      <c r="A32" s="16" t="s">
        <v>278</v>
      </c>
      <c r="B32" s="25">
        <v>115560</v>
      </c>
      <c r="C32" s="27">
        <v>115560</v>
      </c>
      <c r="D32" s="26">
        <f t="shared" si="0"/>
        <v>100</v>
      </c>
      <c r="E32" s="49">
        <f t="shared" si="1"/>
        <v>0</v>
      </c>
    </row>
    <row r="33" spans="1:5" ht="29.25" customHeight="1">
      <c r="A33" s="16" t="s">
        <v>183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2.75" customHeight="1">
      <c r="A34" s="16" t="s">
        <v>79</v>
      </c>
      <c r="B34" s="25">
        <v>209952</v>
      </c>
      <c r="C34" s="25">
        <v>209952</v>
      </c>
      <c r="D34" s="26">
        <f t="shared" si="0"/>
        <v>100</v>
      </c>
      <c r="E34" s="49">
        <f t="shared" si="1"/>
        <v>0</v>
      </c>
    </row>
    <row r="35" spans="1:5" ht="25.5" customHeight="1">
      <c r="A35" s="197" t="s">
        <v>165</v>
      </c>
      <c r="B35" s="198">
        <v>7500</v>
      </c>
      <c r="C35" s="198">
        <v>7500</v>
      </c>
      <c r="D35" s="199">
        <f t="shared" si="0"/>
        <v>100</v>
      </c>
      <c r="E35" s="200">
        <f t="shared" si="1"/>
        <v>0</v>
      </c>
    </row>
    <row r="36" spans="1:5" ht="18" customHeight="1">
      <c r="A36" s="16" t="s">
        <v>76</v>
      </c>
      <c r="B36" s="190">
        <f>B37</f>
        <v>268000</v>
      </c>
      <c r="C36" s="190">
        <f>C37</f>
        <v>224566</v>
      </c>
      <c r="D36" s="26">
        <f t="shared" si="0"/>
        <v>83.79328358208954</v>
      </c>
      <c r="E36" s="49">
        <f t="shared" si="1"/>
        <v>-43434</v>
      </c>
    </row>
    <row r="37" spans="1:5" s="7" customFormat="1" ht="14.25" customHeight="1">
      <c r="A37" s="16" t="s">
        <v>194</v>
      </c>
      <c r="B37" s="64">
        <v>268000</v>
      </c>
      <c r="C37" s="25">
        <v>224566</v>
      </c>
      <c r="D37" s="64">
        <f t="shared" si="0"/>
        <v>83.79328358208954</v>
      </c>
      <c r="E37" s="43">
        <f t="shared" si="1"/>
        <v>-43434</v>
      </c>
    </row>
    <row r="38" spans="1:5" s="7" customFormat="1" ht="14.25" customHeight="1">
      <c r="A38" s="16" t="s">
        <v>285</v>
      </c>
      <c r="B38" s="64"/>
      <c r="C38" s="25"/>
      <c r="D38" s="64"/>
      <c r="E38" s="43"/>
    </row>
    <row r="39" spans="1:5" ht="39" customHeight="1">
      <c r="A39" s="16" t="s">
        <v>169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16.5" customHeight="1">
      <c r="A40" s="16" t="s">
        <v>47</v>
      </c>
      <c r="B40" s="25">
        <v>0</v>
      </c>
      <c r="C40" s="27">
        <v>0</v>
      </c>
      <c r="D40" s="26" t="str">
        <f t="shared" si="0"/>
        <v>   </v>
      </c>
      <c r="E40" s="49">
        <f t="shared" si="1"/>
        <v>0</v>
      </c>
    </row>
    <row r="41" spans="1:5" ht="23.25" customHeight="1">
      <c r="A41" s="161" t="s">
        <v>14</v>
      </c>
      <c r="B41" s="165">
        <f>SUM(B26,B27,B28:B36,B39,B40)</f>
        <v>5574712</v>
      </c>
      <c r="C41" s="165">
        <f>SUM(C26,C27,C28:C36,C39,C40)</f>
        <v>5600004.07</v>
      </c>
      <c r="D41" s="163">
        <f t="shared" si="0"/>
        <v>100.45369285444701</v>
      </c>
      <c r="E41" s="164">
        <f t="shared" si="1"/>
        <v>25292.070000000298</v>
      </c>
    </row>
    <row r="42" spans="1:5" ht="12.75">
      <c r="A42" s="22" t="s">
        <v>15</v>
      </c>
      <c r="B42" s="51"/>
      <c r="C42" s="52"/>
      <c r="D42" s="26" t="str">
        <f t="shared" si="0"/>
        <v>   </v>
      </c>
      <c r="E42" s="49"/>
    </row>
    <row r="43" spans="1:5" ht="12.75">
      <c r="A43" s="16" t="s">
        <v>48</v>
      </c>
      <c r="B43" s="25">
        <v>688787.4</v>
      </c>
      <c r="C43" s="25">
        <v>687341.28</v>
      </c>
      <c r="D43" s="26">
        <f t="shared" si="0"/>
        <v>99.79004842423076</v>
      </c>
      <c r="E43" s="49">
        <f t="shared" si="1"/>
        <v>-1446.1199999999953</v>
      </c>
    </row>
    <row r="44" spans="1:5" ht="12.75" customHeight="1">
      <c r="A44" s="16" t="s">
        <v>49</v>
      </c>
      <c r="B44" s="25">
        <v>688787.4</v>
      </c>
      <c r="C44" s="25">
        <v>687341.28</v>
      </c>
      <c r="D44" s="26">
        <f t="shared" si="0"/>
        <v>99.79004842423076</v>
      </c>
      <c r="E44" s="49">
        <f t="shared" si="1"/>
        <v>-1446.1199999999953</v>
      </c>
    </row>
    <row r="45" spans="1:5" ht="12.75">
      <c r="A45" s="116" t="s">
        <v>234</v>
      </c>
      <c r="B45" s="25">
        <v>476900</v>
      </c>
      <c r="C45" s="28">
        <v>476900</v>
      </c>
      <c r="D45" s="26">
        <f t="shared" si="0"/>
        <v>100</v>
      </c>
      <c r="E45" s="49">
        <f t="shared" si="1"/>
        <v>0</v>
      </c>
    </row>
    <row r="46" spans="1:5" ht="12.75">
      <c r="A46" s="16" t="s">
        <v>195</v>
      </c>
      <c r="B46" s="25">
        <v>200</v>
      </c>
      <c r="C46" s="28">
        <v>200</v>
      </c>
      <c r="D46" s="26">
        <f t="shared" si="0"/>
        <v>100</v>
      </c>
      <c r="E46" s="49">
        <f t="shared" si="1"/>
        <v>0</v>
      </c>
    </row>
    <row r="47" spans="1:5" ht="12.75">
      <c r="A47" s="16" t="s">
        <v>158</v>
      </c>
      <c r="B47" s="25">
        <v>0</v>
      </c>
      <c r="C47" s="27">
        <v>0</v>
      </c>
      <c r="D47" s="26" t="str">
        <f t="shared" si="0"/>
        <v>   </v>
      </c>
      <c r="E47" s="49">
        <f t="shared" si="1"/>
        <v>0</v>
      </c>
    </row>
    <row r="48" spans="1:5" ht="12.75">
      <c r="A48" s="16" t="s">
        <v>71</v>
      </c>
      <c r="B48" s="190">
        <f>B49</f>
        <v>0</v>
      </c>
      <c r="C48" s="190">
        <f>C49</f>
        <v>0</v>
      </c>
      <c r="D48" s="26"/>
      <c r="E48" s="49"/>
    </row>
    <row r="49" spans="1:5" ht="12.75">
      <c r="A49" s="16" t="s">
        <v>89</v>
      </c>
      <c r="B49" s="25">
        <v>0</v>
      </c>
      <c r="C49" s="27">
        <v>0</v>
      </c>
      <c r="D49" s="26"/>
      <c r="E49" s="49"/>
    </row>
    <row r="50" spans="1:5" ht="12.75">
      <c r="A50" s="16" t="s">
        <v>67</v>
      </c>
      <c r="B50" s="191">
        <f>SUM(B51)</f>
        <v>116400</v>
      </c>
      <c r="C50" s="191">
        <f>SUM(C51)</f>
        <v>116400</v>
      </c>
      <c r="D50" s="26">
        <f t="shared" si="0"/>
        <v>100</v>
      </c>
      <c r="E50" s="49">
        <f t="shared" si="1"/>
        <v>0</v>
      </c>
    </row>
    <row r="51" spans="1:5" ht="12" customHeight="1">
      <c r="A51" s="16" t="s">
        <v>190</v>
      </c>
      <c r="B51" s="25">
        <v>116400</v>
      </c>
      <c r="C51" s="27">
        <v>116400</v>
      </c>
      <c r="D51" s="26">
        <f t="shared" si="0"/>
        <v>100</v>
      </c>
      <c r="E51" s="49">
        <f t="shared" si="1"/>
        <v>0</v>
      </c>
    </row>
    <row r="52" spans="1:5" ht="12.75">
      <c r="A52" s="16" t="s">
        <v>50</v>
      </c>
      <c r="B52" s="190">
        <f>SUM(B53)</f>
        <v>0</v>
      </c>
      <c r="C52" s="191">
        <f>SUM(C53)</f>
        <v>0</v>
      </c>
      <c r="D52" s="26" t="str">
        <f t="shared" si="0"/>
        <v>   </v>
      </c>
      <c r="E52" s="49">
        <f t="shared" si="1"/>
        <v>0</v>
      </c>
    </row>
    <row r="53" spans="1:5" ht="12.75" customHeight="1">
      <c r="A53" s="47" t="s">
        <v>145</v>
      </c>
      <c r="B53" s="25">
        <v>0</v>
      </c>
      <c r="C53" s="27">
        <v>0</v>
      </c>
      <c r="D53" s="26" t="str">
        <f t="shared" si="0"/>
        <v>   </v>
      </c>
      <c r="E53" s="49">
        <f t="shared" si="1"/>
        <v>0</v>
      </c>
    </row>
    <row r="54" spans="1:5" ht="15.75" customHeight="1">
      <c r="A54" s="16" t="s">
        <v>51</v>
      </c>
      <c r="B54" s="27">
        <v>0</v>
      </c>
      <c r="C54" s="27">
        <v>0</v>
      </c>
      <c r="D54" s="26" t="str">
        <f t="shared" si="0"/>
        <v>   </v>
      </c>
      <c r="E54" s="49">
        <f t="shared" si="1"/>
        <v>0</v>
      </c>
    </row>
    <row r="55" spans="1:5" ht="26.25" customHeight="1">
      <c r="A55" s="16" t="s">
        <v>16</v>
      </c>
      <c r="B55" s="190">
        <f>SUM(B56,B58,B59,)</f>
        <v>865543.16</v>
      </c>
      <c r="C55" s="190">
        <f>SUM(C56,C58,C59,)</f>
        <v>822098.16</v>
      </c>
      <c r="D55" s="26">
        <f t="shared" si="0"/>
        <v>94.98060847710933</v>
      </c>
      <c r="E55" s="49">
        <f t="shared" si="1"/>
        <v>-43445</v>
      </c>
    </row>
    <row r="56" spans="1:5" ht="12.75">
      <c r="A56" s="16" t="s">
        <v>17</v>
      </c>
      <c r="B56" s="190">
        <f>SUM(B57:B57)</f>
        <v>125079</v>
      </c>
      <c r="C56" s="190">
        <f>SUM(C57:C57)</f>
        <v>125079</v>
      </c>
      <c r="D56" s="26">
        <f t="shared" si="0"/>
        <v>100</v>
      </c>
      <c r="E56" s="49">
        <f t="shared" si="1"/>
        <v>0</v>
      </c>
    </row>
    <row r="57" spans="1:5" ht="15.75" customHeight="1">
      <c r="A57" s="16" t="s">
        <v>160</v>
      </c>
      <c r="B57" s="25">
        <v>125079</v>
      </c>
      <c r="C57" s="27">
        <v>125079</v>
      </c>
      <c r="D57" s="26">
        <f t="shared" si="0"/>
        <v>100</v>
      </c>
      <c r="E57" s="49">
        <f t="shared" si="1"/>
        <v>0</v>
      </c>
    </row>
    <row r="58" spans="1:5" ht="12.75">
      <c r="A58" s="16" t="s">
        <v>146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2.75">
      <c r="A59" s="16" t="s">
        <v>96</v>
      </c>
      <c r="B59" s="25">
        <v>740464.16</v>
      </c>
      <c r="C59" s="25">
        <v>697019.16</v>
      </c>
      <c r="D59" s="26">
        <f t="shared" si="0"/>
        <v>94.13273425684775</v>
      </c>
      <c r="E59" s="49">
        <f t="shared" si="1"/>
        <v>-43445</v>
      </c>
    </row>
    <row r="60" spans="1:5" ht="12.75">
      <c r="A60" s="16" t="s">
        <v>81</v>
      </c>
      <c r="B60" s="25">
        <v>180000</v>
      </c>
      <c r="C60" s="27">
        <v>180000</v>
      </c>
      <c r="D60" s="26">
        <f t="shared" si="0"/>
        <v>100</v>
      </c>
      <c r="E60" s="49">
        <f t="shared" si="1"/>
        <v>0</v>
      </c>
    </row>
    <row r="61" spans="1:5" ht="12.75">
      <c r="A61" s="16" t="s">
        <v>131</v>
      </c>
      <c r="B61" s="25">
        <v>268000</v>
      </c>
      <c r="C61" s="27">
        <v>224566</v>
      </c>
      <c r="D61" s="26">
        <f t="shared" si="0"/>
        <v>83.79328358208954</v>
      </c>
      <c r="E61" s="49">
        <f t="shared" si="1"/>
        <v>-43434</v>
      </c>
    </row>
    <row r="62" spans="1:5" ht="12.75">
      <c r="A62" s="16" t="s">
        <v>132</v>
      </c>
      <c r="B62" s="25">
        <v>224566.8</v>
      </c>
      <c r="C62" s="27">
        <v>224566.8</v>
      </c>
      <c r="D62" s="26">
        <f t="shared" si="0"/>
        <v>100</v>
      </c>
      <c r="E62" s="49">
        <f t="shared" si="1"/>
        <v>0</v>
      </c>
    </row>
    <row r="63" spans="1:5" ht="12.75">
      <c r="A63" s="16" t="s">
        <v>82</v>
      </c>
      <c r="B63" s="25">
        <v>67897.36</v>
      </c>
      <c r="C63" s="27">
        <v>67886.36</v>
      </c>
      <c r="D63" s="26">
        <f t="shared" si="0"/>
        <v>99.9837990755458</v>
      </c>
      <c r="E63" s="49">
        <f t="shared" si="1"/>
        <v>-11</v>
      </c>
    </row>
    <row r="64" spans="1:5" ht="15">
      <c r="A64" s="18" t="s">
        <v>24</v>
      </c>
      <c r="B64" s="31">
        <v>2155</v>
      </c>
      <c r="C64" s="31">
        <v>2155</v>
      </c>
      <c r="D64" s="26">
        <f t="shared" si="0"/>
        <v>100</v>
      </c>
      <c r="E64" s="49">
        <f t="shared" si="1"/>
        <v>0</v>
      </c>
    </row>
    <row r="65" spans="1:5" ht="12.75">
      <c r="A65" s="16" t="s">
        <v>54</v>
      </c>
      <c r="B65" s="188">
        <f>SUM(B66,)</f>
        <v>1658914.44</v>
      </c>
      <c r="C65" s="188">
        <f>SUM(C66,)</f>
        <v>1658414.44</v>
      </c>
      <c r="D65" s="26">
        <f t="shared" si="0"/>
        <v>99.96985980783916</v>
      </c>
      <c r="E65" s="49">
        <f t="shared" si="1"/>
        <v>-500</v>
      </c>
    </row>
    <row r="66" spans="1:5" ht="17.25" customHeight="1">
      <c r="A66" s="16" t="s">
        <v>55</v>
      </c>
      <c r="B66" s="25">
        <v>1658914.44</v>
      </c>
      <c r="C66" s="27">
        <v>1658414.44</v>
      </c>
      <c r="D66" s="26">
        <f t="shared" si="0"/>
        <v>99.96985980783916</v>
      </c>
      <c r="E66" s="49">
        <f t="shared" si="1"/>
        <v>-500</v>
      </c>
    </row>
    <row r="67" spans="1:5" ht="15.75" customHeight="1">
      <c r="A67" s="116" t="s">
        <v>234</v>
      </c>
      <c r="B67" s="25">
        <v>871890.21</v>
      </c>
      <c r="C67" s="27">
        <v>871890.21</v>
      </c>
      <c r="D67" s="26">
        <f t="shared" si="0"/>
        <v>100</v>
      </c>
      <c r="E67" s="49">
        <f t="shared" si="1"/>
        <v>0</v>
      </c>
    </row>
    <row r="68" spans="1:5" ht="12.75">
      <c r="A68" s="16" t="s">
        <v>191</v>
      </c>
      <c r="B68" s="25">
        <v>7500</v>
      </c>
      <c r="C68" s="27">
        <v>7500</v>
      </c>
      <c r="D68" s="26">
        <f t="shared" si="0"/>
        <v>100</v>
      </c>
      <c r="E68" s="49">
        <f t="shared" si="1"/>
        <v>0</v>
      </c>
    </row>
    <row r="69" spans="1:5" ht="12.75">
      <c r="A69" s="16" t="s">
        <v>239</v>
      </c>
      <c r="B69" s="190">
        <f>SUM(B70,)</f>
        <v>20000</v>
      </c>
      <c r="C69" s="190">
        <f>SUM(C70,)</f>
        <v>20000</v>
      </c>
      <c r="D69" s="26">
        <f t="shared" si="0"/>
        <v>100</v>
      </c>
      <c r="E69" s="49">
        <f t="shared" si="1"/>
        <v>0</v>
      </c>
    </row>
    <row r="70" spans="1:5" ht="12.75" customHeight="1">
      <c r="A70" s="16" t="s">
        <v>56</v>
      </c>
      <c r="B70" s="25">
        <v>20000</v>
      </c>
      <c r="C70" s="28">
        <v>20000</v>
      </c>
      <c r="D70" s="26">
        <f t="shared" si="0"/>
        <v>100</v>
      </c>
      <c r="E70" s="49">
        <f t="shared" si="1"/>
        <v>0</v>
      </c>
    </row>
    <row r="71" spans="1:5" ht="12.75">
      <c r="A71" s="16" t="s">
        <v>18</v>
      </c>
      <c r="B71" s="190">
        <f>B72</f>
        <v>2552912</v>
      </c>
      <c r="C71" s="190">
        <f>C72</f>
        <v>2552912</v>
      </c>
      <c r="D71" s="26">
        <f t="shared" si="0"/>
        <v>100</v>
      </c>
      <c r="E71" s="49">
        <f t="shared" si="1"/>
        <v>0</v>
      </c>
    </row>
    <row r="72" spans="1:5" ht="12.75">
      <c r="A72" s="16" t="s">
        <v>248</v>
      </c>
      <c r="B72" s="190">
        <f>SUM(B93,B86,B77,B73,B98)</f>
        <v>2552912</v>
      </c>
      <c r="C72" s="190">
        <f>SUM(C93,C86,C77,C73+C98)</f>
        <v>2552912</v>
      </c>
      <c r="D72" s="26"/>
      <c r="E72" s="49"/>
    </row>
    <row r="73" spans="1:5" ht="12.75">
      <c r="A73" s="117" t="s">
        <v>167</v>
      </c>
      <c r="B73" s="118">
        <v>0</v>
      </c>
      <c r="C73" s="118">
        <v>0</v>
      </c>
      <c r="D73" s="26" t="str">
        <f t="shared" si="0"/>
        <v>   </v>
      </c>
      <c r="E73" s="49">
        <f t="shared" si="1"/>
        <v>0</v>
      </c>
    </row>
    <row r="74" spans="1:5" ht="12.75">
      <c r="A74" s="16" t="s">
        <v>182</v>
      </c>
      <c r="B74" s="190">
        <f>B75+B76</f>
        <v>0</v>
      </c>
      <c r="C74" s="190">
        <f>C75+C76</f>
        <v>0</v>
      </c>
      <c r="D74" s="26" t="str">
        <f t="shared" si="0"/>
        <v>   </v>
      </c>
      <c r="E74" s="49">
        <f t="shared" si="1"/>
        <v>0</v>
      </c>
    </row>
    <row r="75" spans="1:5" ht="12.75">
      <c r="A75" s="16" t="s">
        <v>101</v>
      </c>
      <c r="B75" s="25">
        <v>0</v>
      </c>
      <c r="C75" s="25">
        <v>0</v>
      </c>
      <c r="D75" s="26" t="str">
        <f>IF(B75=0,"   ",C75/B75*100)</f>
        <v>   </v>
      </c>
      <c r="E75" s="49">
        <f t="shared" si="1"/>
        <v>0</v>
      </c>
    </row>
    <row r="76" spans="1:5" ht="12.75">
      <c r="A76" s="16" t="s">
        <v>112</v>
      </c>
      <c r="B76" s="25">
        <v>0</v>
      </c>
      <c r="C76" s="25">
        <v>0</v>
      </c>
      <c r="D76" s="26" t="str">
        <f>IF(B76=0,"   ",C76/B76*100)</f>
        <v>   </v>
      </c>
      <c r="E76" s="49">
        <f t="shared" si="1"/>
        <v>0</v>
      </c>
    </row>
    <row r="77" spans="1:5" ht="12.75">
      <c r="A77" s="117" t="s">
        <v>273</v>
      </c>
      <c r="B77" s="195">
        <f>SUM(B78,B82)</f>
        <v>0</v>
      </c>
      <c r="C77" s="195">
        <f>SUM(C78,C82)</f>
        <v>0</v>
      </c>
      <c r="D77" s="26" t="str">
        <f>IF(B77=0,"   ",C77/B77*100)</f>
        <v>   </v>
      </c>
      <c r="E77" s="49">
        <f t="shared" si="1"/>
        <v>0</v>
      </c>
    </row>
    <row r="78" spans="1:5" ht="12.75">
      <c r="A78" s="16" t="s">
        <v>251</v>
      </c>
      <c r="B78" s="190">
        <f>SUM(B79:B81)</f>
        <v>0</v>
      </c>
      <c r="C78" s="190">
        <f>SUM(C79:C81)</f>
        <v>0</v>
      </c>
      <c r="D78" s="26" t="str">
        <f>IF(B78=0,"   ",C78/B78*100)</f>
        <v>   </v>
      </c>
      <c r="E78" s="49">
        <f>C78-B78</f>
        <v>0</v>
      </c>
    </row>
    <row r="79" spans="1:5" ht="18" customHeight="1">
      <c r="A79" s="47" t="s">
        <v>259</v>
      </c>
      <c r="B79" s="25">
        <v>0</v>
      </c>
      <c r="C79" s="27"/>
      <c r="D79" s="26" t="str">
        <f aca="true" t="shared" si="2" ref="D79:D98">IF(B79=0,"   ",C79/B79*100)</f>
        <v>   </v>
      </c>
      <c r="E79" s="49">
        <f aca="true" t="shared" si="3" ref="E79:E98">C79-B79</f>
        <v>0</v>
      </c>
    </row>
    <row r="80" spans="1:5" ht="13.5" customHeight="1">
      <c r="A80" s="47" t="s">
        <v>260</v>
      </c>
      <c r="B80" s="25">
        <v>0</v>
      </c>
      <c r="C80" s="27"/>
      <c r="D80" s="26" t="str">
        <f t="shared" si="2"/>
        <v>   </v>
      </c>
      <c r="E80" s="49">
        <f t="shared" si="3"/>
        <v>0</v>
      </c>
    </row>
    <row r="81" spans="1:5" ht="13.5" customHeight="1">
      <c r="A81" s="47" t="s">
        <v>261</v>
      </c>
      <c r="B81" s="25">
        <v>0</v>
      </c>
      <c r="C81" s="27"/>
      <c r="D81" s="26" t="str">
        <f t="shared" si="2"/>
        <v>   </v>
      </c>
      <c r="E81" s="49">
        <f t="shared" si="3"/>
        <v>0</v>
      </c>
    </row>
    <row r="82" spans="1:5" ht="13.5" customHeight="1">
      <c r="A82" s="16" t="s">
        <v>250</v>
      </c>
      <c r="B82" s="190">
        <f>SUM(B83:B85)</f>
        <v>0</v>
      </c>
      <c r="C82" s="190">
        <f>SUM(C83:C85)</f>
        <v>0</v>
      </c>
      <c r="D82" s="26" t="str">
        <f t="shared" si="2"/>
        <v>   </v>
      </c>
      <c r="E82" s="49">
        <f t="shared" si="3"/>
        <v>0</v>
      </c>
    </row>
    <row r="83" spans="1:5" ht="13.5" customHeight="1">
      <c r="A83" s="47" t="s">
        <v>259</v>
      </c>
      <c r="B83" s="25">
        <v>0</v>
      </c>
      <c r="C83" s="27"/>
      <c r="D83" s="26" t="str">
        <f t="shared" si="2"/>
        <v>   </v>
      </c>
      <c r="E83" s="49">
        <f t="shared" si="3"/>
        <v>0</v>
      </c>
    </row>
    <row r="84" spans="1:5" ht="16.5" customHeight="1">
      <c r="A84" s="47" t="s">
        <v>260</v>
      </c>
      <c r="B84" s="25">
        <v>0</v>
      </c>
      <c r="C84" s="27"/>
      <c r="D84" s="26" t="str">
        <f t="shared" si="2"/>
        <v>   </v>
      </c>
      <c r="E84" s="49">
        <f t="shared" si="3"/>
        <v>0</v>
      </c>
    </row>
    <row r="85" spans="1:5" ht="16.5" customHeight="1">
      <c r="A85" s="47" t="s">
        <v>261</v>
      </c>
      <c r="B85" s="25">
        <v>0</v>
      </c>
      <c r="C85" s="27"/>
      <c r="D85" s="26" t="str">
        <f t="shared" si="2"/>
        <v>   </v>
      </c>
      <c r="E85" s="49">
        <f t="shared" si="3"/>
        <v>0</v>
      </c>
    </row>
    <row r="86" spans="1:5" ht="16.5" customHeight="1">
      <c r="A86" s="117" t="s">
        <v>274</v>
      </c>
      <c r="B86" s="195">
        <f>SUM(B87,B90)</f>
        <v>0</v>
      </c>
      <c r="C86" s="195">
        <f>SUM(C87,C90)</f>
        <v>0</v>
      </c>
      <c r="D86" s="26" t="str">
        <f t="shared" si="2"/>
        <v>   </v>
      </c>
      <c r="E86" s="49">
        <f t="shared" si="3"/>
        <v>0</v>
      </c>
    </row>
    <row r="87" spans="1:5" ht="16.5" customHeight="1">
      <c r="A87" s="16" t="s">
        <v>251</v>
      </c>
      <c r="B87" s="190">
        <f>SUM(B88:B89)</f>
        <v>0</v>
      </c>
      <c r="C87" s="190">
        <f>SUM(C88:C89)</f>
        <v>0</v>
      </c>
      <c r="D87" s="26" t="str">
        <f t="shared" si="2"/>
        <v>   </v>
      </c>
      <c r="E87" s="49">
        <f t="shared" si="3"/>
        <v>0</v>
      </c>
    </row>
    <row r="88" spans="1:5" ht="12.75">
      <c r="A88" s="47" t="s">
        <v>260</v>
      </c>
      <c r="B88" s="25">
        <v>0</v>
      </c>
      <c r="C88" s="27"/>
      <c r="D88" s="26" t="str">
        <f t="shared" si="2"/>
        <v>   </v>
      </c>
      <c r="E88" s="49">
        <f t="shared" si="3"/>
        <v>0</v>
      </c>
    </row>
    <row r="89" spans="1:5" ht="12.75">
      <c r="A89" s="47" t="s">
        <v>261</v>
      </c>
      <c r="B89" s="25">
        <v>0</v>
      </c>
      <c r="C89" s="27"/>
      <c r="D89" s="26" t="str">
        <f t="shared" si="2"/>
        <v>   </v>
      </c>
      <c r="E89" s="49">
        <f t="shared" si="3"/>
        <v>0</v>
      </c>
    </row>
    <row r="90" spans="1:5" ht="25.5">
      <c r="A90" s="16" t="s">
        <v>250</v>
      </c>
      <c r="B90" s="190">
        <f>SUM(B91:B92)</f>
        <v>0</v>
      </c>
      <c r="C90" s="25">
        <f>SUM(C91:C92)</f>
        <v>0</v>
      </c>
      <c r="D90" s="26" t="str">
        <f t="shared" si="2"/>
        <v>   </v>
      </c>
      <c r="E90" s="49">
        <f t="shared" si="3"/>
        <v>0</v>
      </c>
    </row>
    <row r="91" spans="1:5" ht="12.75">
      <c r="A91" s="47" t="s">
        <v>260</v>
      </c>
      <c r="B91" s="25">
        <v>0</v>
      </c>
      <c r="C91" s="27"/>
      <c r="D91" s="26" t="str">
        <f t="shared" si="2"/>
        <v>   </v>
      </c>
      <c r="E91" s="49">
        <f t="shared" si="3"/>
        <v>0</v>
      </c>
    </row>
    <row r="92" spans="1:5" ht="12.75">
      <c r="A92" s="47" t="s">
        <v>261</v>
      </c>
      <c r="B92" s="25">
        <v>0</v>
      </c>
      <c r="C92" s="27"/>
      <c r="D92" s="26" t="str">
        <f t="shared" si="2"/>
        <v>   </v>
      </c>
      <c r="E92" s="49">
        <f t="shared" si="3"/>
        <v>0</v>
      </c>
    </row>
    <row r="93" spans="1:5" ht="12.75">
      <c r="A93" s="117" t="s">
        <v>258</v>
      </c>
      <c r="B93" s="195">
        <f>SUM(B94:B96)</f>
        <v>325512</v>
      </c>
      <c r="C93" s="195">
        <f>SUM(C94:C96)</f>
        <v>325512</v>
      </c>
      <c r="D93" s="26">
        <f t="shared" si="2"/>
        <v>100</v>
      </c>
      <c r="E93" s="49">
        <f t="shared" si="3"/>
        <v>0</v>
      </c>
    </row>
    <row r="94" spans="1:5" ht="12.75">
      <c r="A94" s="47" t="s">
        <v>259</v>
      </c>
      <c r="B94" s="118">
        <v>115560</v>
      </c>
      <c r="C94" s="118">
        <v>115560</v>
      </c>
      <c r="D94" s="26">
        <f t="shared" si="2"/>
        <v>100</v>
      </c>
      <c r="E94" s="49">
        <f t="shared" si="3"/>
        <v>0</v>
      </c>
    </row>
    <row r="95" spans="1:5" ht="19.5" customHeight="1">
      <c r="A95" s="47" t="s">
        <v>260</v>
      </c>
      <c r="B95" s="118">
        <v>209952</v>
      </c>
      <c r="C95" s="118">
        <v>209952</v>
      </c>
      <c r="D95" s="26">
        <f t="shared" si="2"/>
        <v>100</v>
      </c>
      <c r="E95" s="49">
        <f t="shared" si="3"/>
        <v>0</v>
      </c>
    </row>
    <row r="96" spans="1:5" ht="19.5" customHeight="1">
      <c r="A96" s="47" t="s">
        <v>261</v>
      </c>
      <c r="B96" s="114">
        <v>0</v>
      </c>
      <c r="C96" s="118">
        <v>0</v>
      </c>
      <c r="D96" s="26" t="str">
        <f t="shared" si="2"/>
        <v>   </v>
      </c>
      <c r="E96" s="49">
        <f t="shared" si="3"/>
        <v>0</v>
      </c>
    </row>
    <row r="97" spans="1:5" ht="19.5" customHeight="1">
      <c r="A97" s="47" t="s">
        <v>286</v>
      </c>
      <c r="B97" s="114">
        <v>0</v>
      </c>
      <c r="C97" s="118">
        <v>0</v>
      </c>
      <c r="D97" s="26" t="str">
        <f t="shared" si="2"/>
        <v>   </v>
      </c>
      <c r="E97" s="49">
        <f t="shared" si="3"/>
        <v>0</v>
      </c>
    </row>
    <row r="98" spans="1:5" ht="40.5" customHeight="1">
      <c r="A98" s="47" t="s">
        <v>272</v>
      </c>
      <c r="B98" s="114">
        <v>2227400</v>
      </c>
      <c r="C98" s="118">
        <v>2227400</v>
      </c>
      <c r="D98" s="26">
        <f t="shared" si="2"/>
        <v>100</v>
      </c>
      <c r="E98" s="49">
        <f t="shared" si="3"/>
        <v>0</v>
      </c>
    </row>
    <row r="99" spans="1:5" ht="19.5" customHeight="1">
      <c r="A99" s="161" t="s">
        <v>19</v>
      </c>
      <c r="B99" s="165">
        <f>SUM(B43,B50,B52,B54,B55,B64,B65,B69,B71,+B97)</f>
        <v>5904712</v>
      </c>
      <c r="C99" s="165">
        <f>SUM(C43,C50,C52,C54,C55,C64,C65,C69,C71,)</f>
        <v>5859320.88</v>
      </c>
      <c r="D99" s="163">
        <f>IF(B99=0,"   ",C99/B99*100)</f>
        <v>99.23127292237115</v>
      </c>
      <c r="E99" s="164">
        <f t="shared" si="1"/>
        <v>-45391.12000000011</v>
      </c>
    </row>
    <row r="100" spans="1:5" ht="19.5" customHeight="1" thickBot="1">
      <c r="A100" s="98" t="s">
        <v>237</v>
      </c>
      <c r="B100" s="209">
        <f>B45+B67</f>
        <v>1348790.21</v>
      </c>
      <c r="C100" s="209">
        <f>C45+C67</f>
        <v>1348790.21</v>
      </c>
      <c r="D100" s="99">
        <f>IF(B100=0,"   ",C100/B100*100)</f>
        <v>100</v>
      </c>
      <c r="E100" s="100">
        <f t="shared" si="1"/>
        <v>0</v>
      </c>
    </row>
    <row r="101" spans="1:5" s="76" customFormat="1" ht="23.25" customHeight="1">
      <c r="A101" s="110" t="s">
        <v>270</v>
      </c>
      <c r="B101" s="110"/>
      <c r="C101" s="256"/>
      <c r="D101" s="256"/>
      <c r="E101" s="256"/>
    </row>
    <row r="102" spans="1:5" s="76" customFormat="1" ht="12" customHeight="1">
      <c r="A102" s="110" t="s">
        <v>269</v>
      </c>
      <c r="B102" s="110"/>
      <c r="C102" s="111" t="s">
        <v>271</v>
      </c>
      <c r="D102" s="112"/>
      <c r="E102" s="113"/>
    </row>
    <row r="103" spans="1:5" ht="15" customHeight="1">
      <c r="A103" s="7"/>
      <c r="B103" s="7"/>
      <c r="C103" s="6"/>
      <c r="D103" s="7"/>
      <c r="E103" s="2"/>
    </row>
    <row r="104" spans="1:5" ht="12" customHeight="1">
      <c r="A104" s="65"/>
      <c r="B104" s="65"/>
      <c r="C104" s="66"/>
      <c r="D104" s="67"/>
      <c r="E104" s="68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</sheetData>
  <mergeCells count="2">
    <mergeCell ref="A1:E1"/>
    <mergeCell ref="C101:E10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2012-01-19T11:10:54Z</cp:lastPrinted>
  <dcterms:created xsi:type="dcterms:W3CDTF">2001-03-21T05:21:19Z</dcterms:created>
  <dcterms:modified xsi:type="dcterms:W3CDTF">2012-01-27T13:22:27Z</dcterms:modified>
  <cp:category/>
  <cp:version/>
  <cp:contentType/>
  <cp:contentStatus/>
</cp:coreProperties>
</file>