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'Лист1'!$A$1:$E$294</definedName>
  </definedNames>
  <calcPr fullCalcOnLoad="1"/>
</workbook>
</file>

<file path=xl/sharedStrings.xml><?xml version="1.0" encoding="utf-8"?>
<sst xmlns="http://schemas.openxmlformats.org/spreadsheetml/2006/main" count="297" uniqueCount="229">
  <si>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</si>
  <si>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</si>
  <si>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</si>
  <si>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</si>
  <si>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</si>
  <si>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</si>
  <si>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</si>
  <si>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</si>
  <si>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</si>
  <si>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</si>
  <si>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</si>
  <si>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</si>
  <si>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</si>
  <si>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</si>
  <si>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</si>
  <si>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</si>
  <si>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</si>
  <si>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</si>
  <si>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</si>
  <si>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</si>
  <si>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</si>
  <si>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</si>
  <si>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</si>
  <si>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</si>
  <si>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</si>
  <si>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</si>
  <si>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</si>
  <si>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</si>
  <si>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</si>
  <si>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</si>
  <si>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</si>
  <si>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</si>
  <si>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</si>
  <si>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</si>
  <si>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</si>
  <si>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</si>
  <si>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</si>
  <si>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</si>
  <si>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</si>
  <si>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</si>
  <si>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</si>
  <si>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</si>
  <si>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</si>
  <si>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</si>
  <si>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</si>
  <si>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</si>
  <si>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</si>
  <si>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</si>
  <si>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</si>
  <si>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</si>
  <si>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</si>
  <si>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</si>
  <si>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</si>
  <si>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</si>
  <si>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</si>
  <si>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</si>
  <si>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</si>
  <si>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</si>
  <si>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</si>
  <si>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</si>
  <si>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</si>
  <si>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</si>
  <si>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</si>
  <si>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</si>
  <si>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</si>
  <si>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</si>
  <si>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          из них: заработная плата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</si>
  <si>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</si>
  <si>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</si>
  <si>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</si>
  <si>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</si>
  <si>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</si>
  <si>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</si>
  <si>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в т.ч. капремонт жилфонда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</si>
  <si>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</si>
  <si>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</si>
  <si>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</si>
  <si>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</si>
  <si>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</si>
  <si>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</si>
  <si>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</si>
  <si>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</si>
  <si>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</si>
  <si>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</si>
  <si>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</si>
  <si>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 xml:space="preserve">              ликвидация последствий чрезвычайных ситуаций</t>
  </si>
  <si>
    <t>Профицит, дефицит (-)</t>
  </si>
  <si>
    <t>за счет средств Фонда</t>
  </si>
  <si>
    <t>за счет средств местного бюджета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</si>
  <si>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</si>
  <si>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</si>
  <si>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 xml:space="preserve">                    из них: заработная плата </t>
  </si>
  <si>
    <t>осуществление дорожной деятельности в границах района</t>
  </si>
  <si>
    <t>осуществление дорожной деятельности в границах поселений</t>
  </si>
  <si>
    <t>из них: дотация на возмещение убытков ЖКХ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</si>
  <si>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</si>
  <si>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</si>
  <si>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</si>
  <si>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</si>
  <si>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</si>
  <si>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</si>
  <si>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                                                    классное руководство</t>
  </si>
  <si>
    <t>за счет средств республиканского бюджета</t>
  </si>
  <si>
    <t>Итого налоговых доходов</t>
  </si>
  <si>
    <t>Итого неналоговых доходов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</si>
  <si>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</si>
  <si>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</si>
  <si>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</si>
  <si>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</si>
  <si>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</si>
  <si>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</si>
  <si>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 xml:space="preserve">                     развитие приоритетных направлений  туристской сферы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</si>
  <si>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</si>
  <si>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</si>
  <si>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</si>
  <si>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</si>
  <si>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 xml:space="preserve"> </t>
  </si>
  <si>
    <t xml:space="preserve">            газификация населенных пунктов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</si>
  <si>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</si>
  <si>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</si>
  <si>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</si>
  <si>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орг-я трудоустройства несовершеннолетних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</si>
  <si>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</si>
  <si>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</si>
  <si>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</si>
  <si>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</si>
  <si>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</si>
  <si>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</si>
  <si>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</si>
  <si>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</si>
  <si>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</si>
  <si>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</si>
  <si>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осуществление капитального ремонта объектов образования</t>
  </si>
  <si>
    <t>ЗАДОЛЖЕННОСТЬ И ПЕРЕРАСЧЕТЫ ПО ОТМЕНЕННЫМ НАЛОГАМ, СБОРАМ И ИНЫМ ОБЯЗАТЕЛЬНЫМ ПЛАТЕЖАМ</t>
  </si>
  <si>
    <t>за счет средств районного бюджета</t>
  </si>
  <si>
    <t xml:space="preserve">            содержание объектов коммунального хозяйства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</si>
  <si>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</si>
  <si>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ежегодные денежные поощрения работникам образовательных организаций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</si>
  <si>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</si>
  <si>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</si>
  <si>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</si>
  <si>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</si>
  <si>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</si>
  <si>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 исполнение судебных актов и мировых соглашений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</si>
  <si>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</si>
  <si>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</si>
  <si>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организация временного трудоустройства граждан</t>
  </si>
  <si>
    <t xml:space="preserve">                    проведение мероприятий </t>
  </si>
  <si>
    <t>проведение мероприятий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</si>
  <si>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</si>
  <si>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</si>
  <si>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</si>
  <si>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</si>
  <si>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</si>
  <si>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 перевод здания администрации и многоквартирного дома с централизованным отоплением на индивидуальную систему отопления в Тюрлеминском с/поселении
</t>
  </si>
  <si>
    <t>газоснабжение и газооборудование котельной Тюрлеминского сельского дома культуры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</si>
  <si>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</si>
  <si>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</si>
  <si>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</si>
  <si>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</si>
  <si>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</si>
  <si>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</si>
  <si>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</si>
  <si>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</si>
  <si>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</si>
  <si>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</si>
  <si>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</si>
  <si>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техническая инвентаризация жилфонда</t>
  </si>
  <si>
    <t>дезинфекция водопроводных систем</t>
  </si>
  <si>
    <t xml:space="preserve">             разработка генеральных планов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</si>
  <si>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</si>
  <si>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</si>
  <si>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</si>
  <si>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 xml:space="preserve">         ремонт жилфонда, собственниками которых являются дети-сироты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</si>
  <si>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</si>
  <si>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</si>
  <si>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 xml:space="preserve">         переселение граждан из аварийного жилфонда</t>
  </si>
  <si>
    <t>комплектование книжных фондов библиотек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</si>
  <si>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</si>
  <si>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</si>
  <si>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</si>
  <si>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</si>
  <si>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</si>
  <si>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</si>
  <si>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</si>
  <si>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капитальный ремонт и ремонт автомобильных дорог общего пользования местного значения в границах поселения</t>
  </si>
  <si>
    <t xml:space="preserve">                     субсидии на иные цели, в т.ч. </t>
  </si>
  <si>
    <t>ремонт кровли д/с Звездочка</t>
  </si>
  <si>
    <t>субсидии МУП "ЖКХ"</t>
  </si>
  <si>
    <t>реализация проектов развития общественной инфраструктуры, основанных на местных инициативах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</si>
  <si>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</si>
  <si>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</si>
  <si>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</si>
  <si>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</si>
  <si>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</si>
  <si>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</si>
  <si>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>в т.ч. музею</t>
  </si>
  <si>
    <t xml:space="preserve"> средства поселений (софинансирование)</t>
  </si>
  <si>
    <t>строительство (реконструкция) зданий учреждений культуры</t>
  </si>
  <si>
    <t>Уточненный план на  2018 год</t>
  </si>
  <si>
    <t>% исполне-ния к плану 2018 г.</t>
  </si>
  <si>
    <t>Отклонение от плана  2018 г (+, - )</t>
  </si>
  <si>
    <t xml:space="preserve">             субсидии на выполнение мунзадания (МФЦ)</t>
  </si>
  <si>
    <t>из них на приобретение антитеррористического и досмотрового оборудования</t>
  </si>
  <si>
    <t>централизация бюджетного (бухгалтерского) учета в муниципальных учреждениях</t>
  </si>
  <si>
    <t xml:space="preserve">              содержание ЕДДС</t>
  </si>
  <si>
    <t>Реализация проектов развития общественной инфраструктуры, основанных на местных инициативах</t>
  </si>
  <si>
    <t>выплата денежного поощрения лучшим муниципальным учреждениям культуры и их работникам</t>
  </si>
  <si>
    <t>проведение проектно-сметной документации по строительству Байгуловской СОШ</t>
  </si>
  <si>
    <t xml:space="preserve">              подпрограмма "Безопасный город"</t>
  </si>
  <si>
    <t>средства районного бюджета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</si>
  <si>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</si>
  <si>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приведение помещений, занимаемых участковыми уполномоченными полиции, в надлежащее состояние, в том числе проведение необходимых ремонтных работ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</si>
  <si>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</si>
  <si>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</si>
  <si>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повышение уровня комплексного обустройства населенных пунктов, расположенных в сельской местности</t>
  </si>
  <si>
    <t>обеспечение гарантий прав на муниципальное имущество ЧР, в том числе на землю, и защита прав и законных интересов собственников, земелпользователей, землевладельцев и арендаторов земельных участков</t>
  </si>
  <si>
    <t xml:space="preserve">выполнение других обязательств муниципального образования </t>
  </si>
  <si>
    <t>материальное стимулирование деятельности народных дружинников</t>
  </si>
  <si>
    <t>обеспечение развития и укрепления МТБ домов культуры</t>
  </si>
  <si>
    <t>проведение противоэпизоотических мероприятий за счет средств резервного фонда Кабинета Министров Чувашской Республики (респ. ср-ва)</t>
  </si>
  <si>
    <t xml:space="preserve">            поощрение победителей смотра-конкурса на лучшее озеленение и благоустройство</t>
  </si>
  <si>
    <t>И.о. начальника финансового отдела</t>
  </si>
  <si>
    <t>средства поселений (софинансирование)</t>
  </si>
  <si>
    <t>обеспечение деятельности учреждений культуры (ЦКС)</t>
  </si>
  <si>
    <t>техническое содержание сетей водопровода</t>
  </si>
  <si>
    <t>Анализ исполнения консолидированного бюджета Козловского района  на  01.11.2018 года</t>
  </si>
  <si>
    <t>Фактическое исполнение на 01.11.2018</t>
  </si>
  <si>
    <t>М.В. Хорькова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</si>
</sst>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3"/>
  <sheetViews>
    <sheetView tabSelected="1" view="pageBreakPreview" zoomScaleSheetLayoutView="100" workbookViewId="0" topLeftCell="A281">
      <selection activeCell="C295" sqref="C295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0" t="s">
        <v>226</v>
      </c>
      <c r="B1" s="81"/>
      <c r="C1" s="81"/>
      <c r="D1" s="81"/>
      <c r="E1" s="81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9.5" customHeight="1">
      <c r="A4" s="19" t="s">
        <v>1</v>
      </c>
      <c r="B4" s="20" t="s">
        <v>199</v>
      </c>
      <c r="C4" s="21" t="s">
        <v>227</v>
      </c>
      <c r="D4" s="20" t="s">
        <v>200</v>
      </c>
      <c r="E4" s="22" t="s">
        <v>201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75" t="s">
        <v>2</v>
      </c>
      <c r="B6" s="28"/>
      <c r="C6" s="29"/>
      <c r="D6" s="30"/>
      <c r="E6" s="31"/>
      <c r="F6" s="9"/>
    </row>
    <row r="7" spans="1:6" s="9" customFormat="1" ht="15">
      <c r="A7" s="41" t="s">
        <v>31</v>
      </c>
      <c r="B7" s="53">
        <f>SUM(B8)</f>
        <v>71450500</v>
      </c>
      <c r="C7" s="53">
        <f>SUM(C8)</f>
        <v>55442223.1</v>
      </c>
      <c r="D7" s="42">
        <f aca="true" t="shared" si="0" ref="D7:D13">IF(B7=0,"   ",C7/B7)</f>
        <v>0.7759529058579017</v>
      </c>
      <c r="E7" s="45">
        <f aca="true" t="shared" si="1" ref="E7:E13">C7-B7</f>
        <v>-16008276.899999999</v>
      </c>
      <c r="F7" s="8"/>
    </row>
    <row r="8" spans="1:5" s="8" customFormat="1" ht="15" customHeight="1">
      <c r="A8" s="41" t="s">
        <v>30</v>
      </c>
      <c r="B8" s="54">
        <v>71450500</v>
      </c>
      <c r="C8" s="55">
        <v>55442223.1</v>
      </c>
      <c r="D8" s="42">
        <f t="shared" si="0"/>
        <v>0.7759529058579017</v>
      </c>
      <c r="E8" s="45">
        <f t="shared" si="1"/>
        <v>-16008276.899999999</v>
      </c>
    </row>
    <row r="9" spans="1:5" s="8" customFormat="1" ht="45" customHeight="1">
      <c r="A9" s="41" t="s">
        <v>106</v>
      </c>
      <c r="B9" s="53">
        <f>SUM(B10)</f>
        <v>8270300</v>
      </c>
      <c r="C9" s="53">
        <f>SUM(C10)</f>
        <v>7227921.49</v>
      </c>
      <c r="D9" s="42">
        <f t="shared" si="0"/>
        <v>0.8739612214792692</v>
      </c>
      <c r="E9" s="45">
        <f t="shared" si="1"/>
        <v>-1042378.5099999998</v>
      </c>
    </row>
    <row r="10" spans="1:6" s="8" customFormat="1" ht="29.25" customHeight="1">
      <c r="A10" s="41" t="s">
        <v>107</v>
      </c>
      <c r="B10" s="54">
        <v>8270300</v>
      </c>
      <c r="C10" s="55">
        <v>7227921.49</v>
      </c>
      <c r="D10" s="42">
        <f t="shared" si="0"/>
        <v>0.8739612214792692</v>
      </c>
      <c r="E10" s="45">
        <f t="shared" si="1"/>
        <v>-1042378.5099999998</v>
      </c>
      <c r="F10" s="9"/>
    </row>
    <row r="11" spans="1:6" s="9" customFormat="1" ht="15">
      <c r="A11" s="41" t="s">
        <v>3</v>
      </c>
      <c r="B11" s="54">
        <f>SUM(B12:B13)</f>
        <v>13264816</v>
      </c>
      <c r="C11" s="54">
        <f>SUM(C12:C13)</f>
        <v>13471450.76</v>
      </c>
      <c r="D11" s="42">
        <f t="shared" si="0"/>
        <v>1.0155776574661872</v>
      </c>
      <c r="E11" s="45">
        <f t="shared" si="1"/>
        <v>206634.75999999978</v>
      </c>
      <c r="F11" s="8"/>
    </row>
    <row r="12" spans="1:5" s="8" customFormat="1" ht="15" customHeight="1">
      <c r="A12" s="41" t="s">
        <v>40</v>
      </c>
      <c r="B12" s="70">
        <v>7934416</v>
      </c>
      <c r="C12" s="71">
        <v>6447515.77</v>
      </c>
      <c r="D12" s="42">
        <f t="shared" si="0"/>
        <v>0.8126011756882926</v>
      </c>
      <c r="E12" s="45">
        <f t="shared" si="1"/>
        <v>-1486900.2300000004</v>
      </c>
    </row>
    <row r="13" spans="1:5" s="8" customFormat="1" ht="15">
      <c r="A13" s="41" t="s">
        <v>15</v>
      </c>
      <c r="B13" s="54">
        <v>5330400</v>
      </c>
      <c r="C13" s="55">
        <v>7023934.99</v>
      </c>
      <c r="D13" s="42">
        <f t="shared" si="0"/>
        <v>1.3177125525288909</v>
      </c>
      <c r="E13" s="45">
        <f t="shared" si="1"/>
        <v>1693534.9900000002</v>
      </c>
    </row>
    <row r="14" spans="1:6" s="9" customFormat="1" ht="15">
      <c r="A14" s="41" t="s">
        <v>68</v>
      </c>
      <c r="B14" s="54">
        <f>SUM(B15:B19)</f>
        <v>9833700</v>
      </c>
      <c r="C14" s="54">
        <f>SUM(C15:C19)</f>
        <v>5300346.56</v>
      </c>
      <c r="D14" s="42">
        <f aca="true" t="shared" si="2" ref="D14:D19">IF(B14=0,"   ",C14/B14)</f>
        <v>0.5389981959994712</v>
      </c>
      <c r="E14" s="45">
        <f aca="true" t="shared" si="3" ref="E14:E19">C14-B14</f>
        <v>-4533353.44</v>
      </c>
      <c r="F14" s="8"/>
    </row>
    <row r="15" spans="1:6" s="8" customFormat="1" ht="15">
      <c r="A15" s="41" t="s">
        <v>69</v>
      </c>
      <c r="B15" s="54">
        <v>2115000</v>
      </c>
      <c r="C15" s="54">
        <v>1209255.98</v>
      </c>
      <c r="D15" s="42">
        <f t="shared" si="2"/>
        <v>0.5717522364066194</v>
      </c>
      <c r="E15" s="45">
        <f t="shared" si="3"/>
        <v>-905744.02</v>
      </c>
      <c r="F15" s="9"/>
    </row>
    <row r="16" spans="1:5" s="9" customFormat="1" ht="15">
      <c r="A16" s="41" t="s">
        <v>164</v>
      </c>
      <c r="B16" s="54">
        <v>135100</v>
      </c>
      <c r="C16" s="71">
        <v>68856.59</v>
      </c>
      <c r="D16" s="42">
        <f>IF(B16=0,"   ",C16/B16)</f>
        <v>0.5096712805329385</v>
      </c>
      <c r="E16" s="45">
        <f>C16-B16</f>
        <v>-66243.41</v>
      </c>
    </row>
    <row r="17" spans="1:6" s="9" customFormat="1" ht="15">
      <c r="A17" s="41" t="s">
        <v>165</v>
      </c>
      <c r="B17" s="54">
        <v>1032300</v>
      </c>
      <c r="C17" s="71">
        <v>570237.32</v>
      </c>
      <c r="D17" s="42">
        <f t="shared" si="2"/>
        <v>0.5523949627046401</v>
      </c>
      <c r="E17" s="45">
        <f t="shared" si="3"/>
        <v>-462062.68000000005</v>
      </c>
      <c r="F17" s="8"/>
    </row>
    <row r="18" spans="1:5" s="8" customFormat="1" ht="15">
      <c r="A18" s="41" t="s">
        <v>162</v>
      </c>
      <c r="B18" s="54">
        <v>1830200</v>
      </c>
      <c r="C18" s="54">
        <v>1521520.7</v>
      </c>
      <c r="D18" s="42">
        <f t="shared" si="2"/>
        <v>0.8313412195388482</v>
      </c>
      <c r="E18" s="45">
        <f t="shared" si="3"/>
        <v>-308679.30000000005</v>
      </c>
    </row>
    <row r="19" spans="1:5" s="8" customFormat="1" ht="15">
      <c r="A19" s="41" t="s">
        <v>163</v>
      </c>
      <c r="B19" s="54">
        <v>4721100</v>
      </c>
      <c r="C19" s="54">
        <v>1930475.97</v>
      </c>
      <c r="D19" s="42">
        <f t="shared" si="2"/>
        <v>0.40890385079748365</v>
      </c>
      <c r="E19" s="45">
        <f t="shared" si="3"/>
        <v>-2790624.0300000003</v>
      </c>
    </row>
    <row r="20" spans="1:5" s="8" customFormat="1" ht="30">
      <c r="A20" s="41" t="s">
        <v>41</v>
      </c>
      <c r="B20" s="54">
        <f>B21+B22</f>
        <v>8000</v>
      </c>
      <c r="C20" s="54">
        <f>C21+C22</f>
        <v>28413.07</v>
      </c>
      <c r="D20" s="42">
        <f aca="true" t="shared" si="4" ref="D20:D52">IF(B20=0,"   ",C20/B20)</f>
        <v>3.55163375</v>
      </c>
      <c r="E20" s="45">
        <f aca="true" t="shared" si="5" ref="E20:E50">C20-B20</f>
        <v>20413.07</v>
      </c>
    </row>
    <row r="21" spans="1:5" s="8" customFormat="1" ht="15">
      <c r="A21" s="41" t="s">
        <v>16</v>
      </c>
      <c r="B21" s="54">
        <v>8000</v>
      </c>
      <c r="C21" s="70">
        <v>29075.63</v>
      </c>
      <c r="D21" s="42">
        <f t="shared" si="4"/>
        <v>3.63445375</v>
      </c>
      <c r="E21" s="45">
        <f t="shared" si="5"/>
        <v>21075.63</v>
      </c>
    </row>
    <row r="22" spans="1:5" s="8" customFormat="1" ht="15">
      <c r="A22" s="41" t="s">
        <v>45</v>
      </c>
      <c r="B22" s="54">
        <v>0</v>
      </c>
      <c r="C22" s="70">
        <v>-662.56</v>
      </c>
      <c r="D22" s="42" t="str">
        <f t="shared" si="4"/>
        <v>   </v>
      </c>
      <c r="E22" s="45">
        <f t="shared" si="5"/>
        <v>-662.56</v>
      </c>
    </row>
    <row r="23" spans="1:5" s="8" customFormat="1" ht="15">
      <c r="A23" s="41" t="s">
        <v>17</v>
      </c>
      <c r="B23" s="54">
        <v>2419600</v>
      </c>
      <c r="C23" s="70">
        <v>1416076.45</v>
      </c>
      <c r="D23" s="42">
        <f t="shared" si="4"/>
        <v>0.5852522937675648</v>
      </c>
      <c r="E23" s="45">
        <f t="shared" si="5"/>
        <v>-1003523.55</v>
      </c>
    </row>
    <row r="24" spans="1:5" s="8" customFormat="1" ht="45">
      <c r="A24" s="41" t="s">
        <v>133</v>
      </c>
      <c r="B24" s="54">
        <v>0</v>
      </c>
      <c r="C24" s="54">
        <v>52041.07</v>
      </c>
      <c r="D24" s="42" t="str">
        <f t="shared" si="4"/>
        <v>   </v>
      </c>
      <c r="E24" s="45">
        <f t="shared" si="5"/>
        <v>52041.07</v>
      </c>
    </row>
    <row r="25" spans="1:5" s="8" customFormat="1" ht="14.25">
      <c r="A25" s="63" t="s">
        <v>103</v>
      </c>
      <c r="B25" s="56">
        <f>B7+B11+B14+B20+B23+B24+B9</f>
        <v>105246916</v>
      </c>
      <c r="C25" s="56">
        <f>C7+C11+C14+C20+C23+C24+C9</f>
        <v>82938472.49999999</v>
      </c>
      <c r="D25" s="44">
        <f t="shared" si="4"/>
        <v>0.7880370812955696</v>
      </c>
      <c r="E25" s="46">
        <f t="shared" si="5"/>
        <v>-22308443.500000015</v>
      </c>
    </row>
    <row r="26" spans="1:5" s="8" customFormat="1" ht="45" customHeight="1">
      <c r="A26" s="41" t="s">
        <v>139</v>
      </c>
      <c r="B26" s="54">
        <f>SUM(B27:B29)</f>
        <v>9678967</v>
      </c>
      <c r="C26" s="54">
        <f>SUM(C27:C29)</f>
        <v>6983776.9399999995</v>
      </c>
      <c r="D26" s="42">
        <f t="shared" si="4"/>
        <v>0.7215415591353912</v>
      </c>
      <c r="E26" s="45">
        <f t="shared" si="5"/>
        <v>-2695190.0600000005</v>
      </c>
    </row>
    <row r="27" spans="1:5" s="8" customFormat="1" ht="15">
      <c r="A27" s="41" t="s">
        <v>67</v>
      </c>
      <c r="B27" s="54">
        <v>6485300</v>
      </c>
      <c r="C27" s="54">
        <v>5324932.63</v>
      </c>
      <c r="D27" s="42">
        <f t="shared" si="4"/>
        <v>0.8210773025149183</v>
      </c>
      <c r="E27" s="51">
        <f t="shared" si="5"/>
        <v>-1160367.37</v>
      </c>
    </row>
    <row r="28" spans="1:5" s="8" customFormat="1" ht="17.25" customHeight="1">
      <c r="A28" s="41" t="s">
        <v>184</v>
      </c>
      <c r="B28" s="54">
        <v>2187067</v>
      </c>
      <c r="C28" s="55">
        <v>1065058.05</v>
      </c>
      <c r="D28" s="42">
        <f t="shared" si="4"/>
        <v>0.4869800742272642</v>
      </c>
      <c r="E28" s="45">
        <f t="shared" si="5"/>
        <v>-1122008.95</v>
      </c>
    </row>
    <row r="29" spans="1:5" s="8" customFormat="1" ht="89.25" customHeight="1">
      <c r="A29" s="41" t="s">
        <v>211</v>
      </c>
      <c r="B29" s="54">
        <v>1006600</v>
      </c>
      <c r="C29" s="55">
        <v>593786.26</v>
      </c>
      <c r="D29" s="42">
        <f t="shared" si="4"/>
        <v>0.5898929664216174</v>
      </c>
      <c r="E29" s="45">
        <f t="shared" si="5"/>
        <v>-412813.74</v>
      </c>
    </row>
    <row r="30" spans="1:5" s="8" customFormat="1" ht="29.25" customHeight="1">
      <c r="A30" s="41" t="s">
        <v>18</v>
      </c>
      <c r="B30" s="54">
        <f>SUM(B31)</f>
        <v>304500</v>
      </c>
      <c r="C30" s="54">
        <f>SUM(C31)</f>
        <v>260013.65</v>
      </c>
      <c r="D30" s="42">
        <f t="shared" si="4"/>
        <v>0.8539036124794745</v>
      </c>
      <c r="E30" s="45">
        <f t="shared" si="5"/>
        <v>-44486.350000000006</v>
      </c>
    </row>
    <row r="31" spans="1:5" s="8" customFormat="1" ht="15">
      <c r="A31" s="41" t="s">
        <v>19</v>
      </c>
      <c r="B31" s="54">
        <v>304500</v>
      </c>
      <c r="C31" s="70">
        <v>260013.65</v>
      </c>
      <c r="D31" s="42">
        <f t="shared" si="4"/>
        <v>0.8539036124794745</v>
      </c>
      <c r="E31" s="45">
        <f t="shared" si="5"/>
        <v>-44486.350000000006</v>
      </c>
    </row>
    <row r="32" spans="1:5" s="8" customFormat="1" ht="30">
      <c r="A32" s="41" t="s">
        <v>138</v>
      </c>
      <c r="B32" s="54">
        <v>1855000</v>
      </c>
      <c r="C32" s="54">
        <v>1545829.42</v>
      </c>
      <c r="D32" s="42">
        <f t="shared" si="4"/>
        <v>0.8333312237196765</v>
      </c>
      <c r="E32" s="45">
        <f t="shared" si="5"/>
        <v>-309170.5800000001</v>
      </c>
    </row>
    <row r="33" spans="1:5" s="8" customFormat="1" ht="30.75" customHeight="1">
      <c r="A33" s="41" t="s">
        <v>140</v>
      </c>
      <c r="B33" s="54">
        <f>B34+B35</f>
        <v>10168325.92</v>
      </c>
      <c r="C33" s="54">
        <f>C34+C35</f>
        <v>2768028.0700000003</v>
      </c>
      <c r="D33" s="42">
        <f t="shared" si="4"/>
        <v>0.27222062823100385</v>
      </c>
      <c r="E33" s="45">
        <f t="shared" si="5"/>
        <v>-7400297.85</v>
      </c>
    </row>
    <row r="34" spans="1:5" s="8" customFormat="1" ht="30">
      <c r="A34" s="41" t="s">
        <v>141</v>
      </c>
      <c r="B34" s="70">
        <v>9269425.92</v>
      </c>
      <c r="C34" s="54">
        <v>658301.05</v>
      </c>
      <c r="D34" s="42">
        <f t="shared" si="4"/>
        <v>0.07101853509391874</v>
      </c>
      <c r="E34" s="45">
        <f t="shared" si="5"/>
        <v>-8611124.87</v>
      </c>
    </row>
    <row r="35" spans="1:5" s="8" customFormat="1" ht="30">
      <c r="A35" s="41" t="s">
        <v>112</v>
      </c>
      <c r="B35" s="54">
        <v>898900</v>
      </c>
      <c r="C35" s="54">
        <v>2109727.02</v>
      </c>
      <c r="D35" s="42">
        <f t="shared" si="4"/>
        <v>2.3470097007453554</v>
      </c>
      <c r="E35" s="45">
        <f t="shared" si="5"/>
        <v>1210827.02</v>
      </c>
    </row>
    <row r="36" spans="1:5" s="8" customFormat="1" ht="15">
      <c r="A36" s="41" t="s">
        <v>20</v>
      </c>
      <c r="B36" s="54">
        <v>2342400</v>
      </c>
      <c r="C36" s="54">
        <v>2784422.52</v>
      </c>
      <c r="D36" s="42">
        <f t="shared" si="4"/>
        <v>1.188704969262295</v>
      </c>
      <c r="E36" s="45">
        <f t="shared" si="5"/>
        <v>442022.52</v>
      </c>
    </row>
    <row r="37" spans="1:6" s="8" customFormat="1" ht="15">
      <c r="A37" s="41" t="s">
        <v>21</v>
      </c>
      <c r="B37" s="54">
        <f>B38+B40+B39</f>
        <v>7300</v>
      </c>
      <c r="C37" s="54">
        <f>C38+C40+C39</f>
        <v>-90287.22</v>
      </c>
      <c r="D37" s="42">
        <f t="shared" si="4"/>
        <v>-12.368112328767124</v>
      </c>
      <c r="E37" s="45">
        <f t="shared" si="5"/>
        <v>-97587.22</v>
      </c>
      <c r="F37" s="11"/>
    </row>
    <row r="38" spans="1:5" s="11" customFormat="1" ht="15" customHeight="1">
      <c r="A38" s="41" t="s">
        <v>32</v>
      </c>
      <c r="B38" s="54">
        <v>0</v>
      </c>
      <c r="C38" s="53">
        <v>-90287.22</v>
      </c>
      <c r="D38" s="42" t="str">
        <f t="shared" si="4"/>
        <v>   </v>
      </c>
      <c r="E38" s="45">
        <f t="shared" si="5"/>
        <v>-90287.22</v>
      </c>
    </row>
    <row r="39" spans="1:5" s="11" customFormat="1" ht="15" customHeight="1">
      <c r="A39" s="41" t="s">
        <v>105</v>
      </c>
      <c r="B39" s="54">
        <v>0</v>
      </c>
      <c r="C39" s="53">
        <v>0</v>
      </c>
      <c r="D39" s="42" t="str">
        <f t="shared" si="4"/>
        <v>   </v>
      </c>
      <c r="E39" s="45">
        <f t="shared" si="5"/>
        <v>0</v>
      </c>
    </row>
    <row r="40" spans="1:5" s="11" customFormat="1" ht="15" customHeight="1">
      <c r="A40" s="41" t="s">
        <v>33</v>
      </c>
      <c r="B40" s="54">
        <v>7300</v>
      </c>
      <c r="C40" s="53">
        <v>0</v>
      </c>
      <c r="D40" s="42">
        <f t="shared" si="4"/>
        <v>0</v>
      </c>
      <c r="E40" s="45">
        <f t="shared" si="5"/>
        <v>-7300</v>
      </c>
    </row>
    <row r="41" spans="1:5" s="11" customFormat="1" ht="15" customHeight="1">
      <c r="A41" s="63" t="s">
        <v>104</v>
      </c>
      <c r="B41" s="56">
        <f>B26+B30+B33+B36+B37+B32</f>
        <v>24356492.92</v>
      </c>
      <c r="C41" s="56">
        <f>C26+C30+C33+C36+C37+C32</f>
        <v>14251783.379999999</v>
      </c>
      <c r="D41" s="44">
        <f t="shared" si="4"/>
        <v>0.5851328196883937</v>
      </c>
      <c r="E41" s="46">
        <f t="shared" si="5"/>
        <v>-10104709.540000003</v>
      </c>
    </row>
    <row r="42" spans="1:5" s="11" customFormat="1" ht="14.25">
      <c r="A42" s="63" t="s">
        <v>4</v>
      </c>
      <c r="B42" s="56">
        <f>SUM(B25,B41)</f>
        <v>129603408.92</v>
      </c>
      <c r="C42" s="56">
        <f>SUM(C25,C41)</f>
        <v>97190255.87999998</v>
      </c>
      <c r="D42" s="44">
        <f t="shared" si="4"/>
        <v>0.7499050888390781</v>
      </c>
      <c r="E42" s="46">
        <f t="shared" si="5"/>
        <v>-32413153.04000002</v>
      </c>
    </row>
    <row r="43" spans="1:5" s="11" customFormat="1" ht="18" customHeight="1">
      <c r="A43" s="63" t="s">
        <v>81</v>
      </c>
      <c r="B43" s="56">
        <f>SUM(B44:B49)</f>
        <v>241131974.33999997</v>
      </c>
      <c r="C43" s="56">
        <f>SUM(C44:C49,)</f>
        <v>186226406.54</v>
      </c>
      <c r="D43" s="44">
        <f t="shared" si="4"/>
        <v>0.7723007579136633</v>
      </c>
      <c r="E43" s="46">
        <f t="shared" si="5"/>
        <v>-54905567.79999998</v>
      </c>
    </row>
    <row r="44" spans="1:5" s="11" customFormat="1" ht="30" customHeight="1">
      <c r="A44" s="41" t="s">
        <v>46</v>
      </c>
      <c r="B44" s="54">
        <v>0</v>
      </c>
      <c r="C44" s="54">
        <v>0</v>
      </c>
      <c r="D44" s="42" t="str">
        <f t="shared" si="4"/>
        <v>   </v>
      </c>
      <c r="E44" s="45">
        <f t="shared" si="5"/>
        <v>0</v>
      </c>
    </row>
    <row r="45" spans="1:6" s="11" customFormat="1" ht="15" customHeight="1">
      <c r="A45" s="41" t="s">
        <v>130</v>
      </c>
      <c r="B45" s="54">
        <v>12942900</v>
      </c>
      <c r="C45" s="54">
        <v>11062600</v>
      </c>
      <c r="D45" s="42">
        <f t="shared" si="4"/>
        <v>0.85472343910561</v>
      </c>
      <c r="E45" s="45">
        <f t="shared" si="5"/>
        <v>-1880300</v>
      </c>
      <c r="F45" s="8"/>
    </row>
    <row r="46" spans="1:5" s="8" customFormat="1" ht="15">
      <c r="A46" s="41" t="s">
        <v>23</v>
      </c>
      <c r="B46" s="54">
        <v>61280516.85</v>
      </c>
      <c r="C46" s="55">
        <v>37039030.29</v>
      </c>
      <c r="D46" s="42">
        <f t="shared" si="4"/>
        <v>0.6044177202464309</v>
      </c>
      <c r="E46" s="45">
        <f t="shared" si="5"/>
        <v>-24241486.560000002</v>
      </c>
    </row>
    <row r="47" spans="1:5" s="8" customFormat="1" ht="15">
      <c r="A47" s="41" t="s">
        <v>22</v>
      </c>
      <c r="B47" s="54">
        <v>165407081.89</v>
      </c>
      <c r="C47" s="55">
        <v>137484129.9</v>
      </c>
      <c r="D47" s="42">
        <f t="shared" si="4"/>
        <v>0.8311864784086483</v>
      </c>
      <c r="E47" s="45">
        <f t="shared" si="5"/>
        <v>-27922951.98999998</v>
      </c>
    </row>
    <row r="48" spans="1:5" s="8" customFormat="1" ht="15">
      <c r="A48" s="41" t="s">
        <v>43</v>
      </c>
      <c r="B48" s="54">
        <v>195300</v>
      </c>
      <c r="C48" s="55">
        <v>146250</v>
      </c>
      <c r="D48" s="42">
        <f t="shared" si="4"/>
        <v>0.7488479262672811</v>
      </c>
      <c r="E48" s="45">
        <f t="shared" si="5"/>
        <v>-49050</v>
      </c>
    </row>
    <row r="49" spans="1:5" s="8" customFormat="1" ht="15">
      <c r="A49" s="41" t="s">
        <v>114</v>
      </c>
      <c r="B49" s="54">
        <v>1306175.6</v>
      </c>
      <c r="C49" s="55">
        <v>494396.35</v>
      </c>
      <c r="D49" s="42">
        <f t="shared" si="4"/>
        <v>0.3785068026075513</v>
      </c>
      <c r="E49" s="45">
        <f t="shared" si="5"/>
        <v>-811779.2500000001</v>
      </c>
    </row>
    <row r="50" spans="1:6" s="8" customFormat="1" ht="16.5" customHeight="1">
      <c r="A50" s="63" t="s">
        <v>5</v>
      </c>
      <c r="B50" s="57">
        <f>SUM(B42,B43)</f>
        <v>370735383.26</v>
      </c>
      <c r="C50" s="57">
        <f>SUM(C42,C43)</f>
        <v>283416662.41999996</v>
      </c>
      <c r="D50" s="44">
        <f t="shared" si="4"/>
        <v>0.7644715751915089</v>
      </c>
      <c r="E50" s="46">
        <f t="shared" si="5"/>
        <v>-87318720.84000003</v>
      </c>
      <c r="F50" s="10"/>
    </row>
    <row r="51" spans="1:6" s="10" customFormat="1" ht="19.5" customHeight="1">
      <c r="A51" s="75" t="s">
        <v>6</v>
      </c>
      <c r="B51" s="58"/>
      <c r="C51" s="59"/>
      <c r="D51" s="42" t="str">
        <f t="shared" si="4"/>
        <v>   </v>
      </c>
      <c r="E51" s="43"/>
      <c r="F51" s="8"/>
    </row>
    <row r="52" spans="1:5" s="8" customFormat="1" ht="15">
      <c r="A52" s="41" t="s">
        <v>24</v>
      </c>
      <c r="B52" s="54">
        <f>B53+B67+B71+B72+B65+B69</f>
        <v>52819240.15</v>
      </c>
      <c r="C52" s="54">
        <f>C53+C67+C71+C72+C65+C69</f>
        <v>36957528.2</v>
      </c>
      <c r="D52" s="42">
        <f t="shared" si="4"/>
        <v>0.6996982178283003</v>
      </c>
      <c r="E52" s="45">
        <f aca="true" t="shared" si="6" ref="E52:E107">C52-B52</f>
        <v>-15861711.949999996</v>
      </c>
    </row>
    <row r="53" spans="1:5" s="8" customFormat="1" ht="15">
      <c r="A53" s="41" t="s">
        <v>25</v>
      </c>
      <c r="B53" s="54">
        <v>29433375</v>
      </c>
      <c r="C53" s="55">
        <v>22376949.22</v>
      </c>
      <c r="D53" s="42">
        <f aca="true" t="shared" si="7" ref="D53:D91">IF(B53=0,"   ",C53/B53)</f>
        <v>0.7602576741539153</v>
      </c>
      <c r="E53" s="45">
        <f t="shared" si="6"/>
        <v>-7056425.780000001</v>
      </c>
    </row>
    <row r="54" spans="1:5" s="8" customFormat="1" ht="15">
      <c r="A54" s="41" t="s">
        <v>7</v>
      </c>
      <c r="B54" s="54">
        <v>16451395</v>
      </c>
      <c r="C54" s="55">
        <v>13941527.14</v>
      </c>
      <c r="D54" s="42">
        <f t="shared" si="7"/>
        <v>0.8474373838814278</v>
      </c>
      <c r="E54" s="45">
        <f t="shared" si="6"/>
        <v>-2509867.8599999994</v>
      </c>
    </row>
    <row r="55" spans="1:5" s="8" customFormat="1" ht="16.5" customHeight="1">
      <c r="A55" s="41" t="s">
        <v>47</v>
      </c>
      <c r="B55" s="70">
        <v>500</v>
      </c>
      <c r="C55" s="70">
        <v>390</v>
      </c>
      <c r="D55" s="42">
        <f t="shared" si="7"/>
        <v>0.78</v>
      </c>
      <c r="E55" s="45">
        <f t="shared" si="6"/>
        <v>-110</v>
      </c>
    </row>
    <row r="56" spans="1:5" s="8" customFormat="1" ht="27" customHeight="1">
      <c r="A56" s="41" t="s">
        <v>48</v>
      </c>
      <c r="B56" s="70">
        <v>306500</v>
      </c>
      <c r="C56" s="70">
        <v>234744.73</v>
      </c>
      <c r="D56" s="42">
        <f t="shared" si="7"/>
        <v>0.765888189233279</v>
      </c>
      <c r="E56" s="45">
        <f t="shared" si="6"/>
        <v>-71755.26999999999</v>
      </c>
    </row>
    <row r="57" spans="1:5" s="8" customFormat="1" ht="15">
      <c r="A57" s="41" t="s">
        <v>49</v>
      </c>
      <c r="B57" s="70">
        <v>227300</v>
      </c>
      <c r="C57" s="70">
        <v>179713.94</v>
      </c>
      <c r="D57" s="42">
        <f t="shared" si="7"/>
        <v>0.790646458424989</v>
      </c>
      <c r="E57" s="45">
        <f t="shared" si="6"/>
        <v>-47586.06</v>
      </c>
    </row>
    <row r="58" spans="1:5" s="8" customFormat="1" ht="15">
      <c r="A58" s="41" t="s">
        <v>50</v>
      </c>
      <c r="B58" s="70">
        <v>833900</v>
      </c>
      <c r="C58" s="71">
        <v>654322.67</v>
      </c>
      <c r="D58" s="42">
        <f t="shared" si="7"/>
        <v>0.784653639525123</v>
      </c>
      <c r="E58" s="45">
        <f t="shared" si="6"/>
        <v>-179577.32999999996</v>
      </c>
    </row>
    <row r="59" spans="1:5" s="8" customFormat="1" ht="15">
      <c r="A59" s="41" t="s">
        <v>49</v>
      </c>
      <c r="B59" s="70">
        <v>616000</v>
      </c>
      <c r="C59" s="71">
        <v>504735.33</v>
      </c>
      <c r="D59" s="42">
        <f t="shared" si="7"/>
        <v>0.8193755357142858</v>
      </c>
      <c r="E59" s="45">
        <f t="shared" si="6"/>
        <v>-111264.66999999998</v>
      </c>
    </row>
    <row r="60" spans="1:5" s="8" customFormat="1" ht="15">
      <c r="A60" s="41" t="s">
        <v>51</v>
      </c>
      <c r="B60" s="70">
        <v>2000</v>
      </c>
      <c r="C60" s="71">
        <v>1400</v>
      </c>
      <c r="D60" s="42">
        <f t="shared" si="7"/>
        <v>0.7</v>
      </c>
      <c r="E60" s="45">
        <f t="shared" si="6"/>
        <v>-600</v>
      </c>
    </row>
    <row r="61" spans="1:5" s="8" customFormat="1" ht="28.5" customHeight="1">
      <c r="A61" s="41" t="s">
        <v>178</v>
      </c>
      <c r="B61" s="70">
        <v>800</v>
      </c>
      <c r="C61" s="70">
        <v>0</v>
      </c>
      <c r="D61" s="42">
        <f t="shared" si="7"/>
        <v>0</v>
      </c>
      <c r="E61" s="45">
        <f t="shared" si="6"/>
        <v>-800</v>
      </c>
    </row>
    <row r="62" spans="1:5" s="8" customFormat="1" ht="15">
      <c r="A62" s="41" t="s">
        <v>49</v>
      </c>
      <c r="B62" s="70">
        <v>615</v>
      </c>
      <c r="C62" s="70">
        <v>0</v>
      </c>
      <c r="D62" s="42">
        <f t="shared" si="7"/>
        <v>0</v>
      </c>
      <c r="E62" s="45">
        <f t="shared" si="6"/>
        <v>-615</v>
      </c>
    </row>
    <row r="63" spans="1:5" s="8" customFormat="1" ht="15">
      <c r="A63" s="41" t="s">
        <v>108</v>
      </c>
      <c r="B63" s="70">
        <v>54800</v>
      </c>
      <c r="C63" s="71">
        <v>38382.57</v>
      </c>
      <c r="D63" s="42">
        <f t="shared" si="7"/>
        <v>0.7004118613138686</v>
      </c>
      <c r="E63" s="45">
        <f t="shared" si="6"/>
        <v>-16417.43</v>
      </c>
    </row>
    <row r="64" spans="1:5" s="8" customFormat="1" ht="15">
      <c r="A64" s="41" t="s">
        <v>49</v>
      </c>
      <c r="B64" s="70">
        <v>40600</v>
      </c>
      <c r="C64" s="70">
        <v>27490</v>
      </c>
      <c r="D64" s="42">
        <f t="shared" si="7"/>
        <v>0.6770935960591133</v>
      </c>
      <c r="E64" s="45">
        <f t="shared" si="6"/>
        <v>-13110</v>
      </c>
    </row>
    <row r="65" spans="1:5" s="8" customFormat="1" ht="15.75" customHeight="1">
      <c r="A65" s="41" t="s">
        <v>128</v>
      </c>
      <c r="B65" s="70">
        <f>B66</f>
        <v>104800</v>
      </c>
      <c r="C65" s="70">
        <f>C66</f>
        <v>104800</v>
      </c>
      <c r="D65" s="42">
        <f t="shared" si="7"/>
        <v>1</v>
      </c>
      <c r="E65" s="45">
        <f t="shared" si="6"/>
        <v>0</v>
      </c>
    </row>
    <row r="66" spans="1:5" s="8" customFormat="1" ht="30.75" customHeight="1">
      <c r="A66" s="41" t="s">
        <v>129</v>
      </c>
      <c r="B66" s="70">
        <v>104800</v>
      </c>
      <c r="C66" s="71">
        <v>104800</v>
      </c>
      <c r="D66" s="42">
        <f t="shared" si="7"/>
        <v>1</v>
      </c>
      <c r="E66" s="45">
        <f t="shared" si="6"/>
        <v>0</v>
      </c>
    </row>
    <row r="67" spans="1:5" s="8" customFormat="1" ht="15">
      <c r="A67" s="41" t="s">
        <v>36</v>
      </c>
      <c r="B67" s="70">
        <v>4116900</v>
      </c>
      <c r="C67" s="71">
        <v>2925090.98</v>
      </c>
      <c r="D67" s="42">
        <f t="shared" si="7"/>
        <v>0.710508144477641</v>
      </c>
      <c r="E67" s="45">
        <f t="shared" si="6"/>
        <v>-1191809.02</v>
      </c>
    </row>
    <row r="68" spans="1:5" s="8" customFormat="1" ht="15">
      <c r="A68" s="41" t="s">
        <v>7</v>
      </c>
      <c r="B68" s="70">
        <v>2586700</v>
      </c>
      <c r="C68" s="71">
        <v>1907012.3</v>
      </c>
      <c r="D68" s="42">
        <f t="shared" si="7"/>
        <v>0.7372375227123362</v>
      </c>
      <c r="E68" s="45">
        <f t="shared" si="6"/>
        <v>-679687.7</v>
      </c>
    </row>
    <row r="69" spans="1:5" s="8" customFormat="1" ht="15">
      <c r="A69" s="41" t="s">
        <v>160</v>
      </c>
      <c r="B69" s="70">
        <f>B70</f>
        <v>100000</v>
      </c>
      <c r="C69" s="70">
        <f>C70</f>
        <v>100000</v>
      </c>
      <c r="D69" s="42">
        <f t="shared" si="7"/>
        <v>1</v>
      </c>
      <c r="E69" s="45">
        <f t="shared" si="6"/>
        <v>0</v>
      </c>
    </row>
    <row r="70" spans="1:5" s="8" customFormat="1" ht="30">
      <c r="A70" s="41" t="s">
        <v>161</v>
      </c>
      <c r="B70" s="70">
        <v>100000</v>
      </c>
      <c r="C70" s="71">
        <v>100000</v>
      </c>
      <c r="D70" s="42">
        <f t="shared" si="7"/>
        <v>1</v>
      </c>
      <c r="E70" s="45">
        <f t="shared" si="6"/>
        <v>0</v>
      </c>
    </row>
    <row r="71" spans="1:5" s="8" customFormat="1" ht="15">
      <c r="A71" s="41" t="s">
        <v>26</v>
      </c>
      <c r="B71" s="53">
        <v>275216</v>
      </c>
      <c r="C71" s="55">
        <v>0</v>
      </c>
      <c r="D71" s="42">
        <f t="shared" si="7"/>
        <v>0</v>
      </c>
      <c r="E71" s="45">
        <f t="shared" si="6"/>
        <v>-275216</v>
      </c>
    </row>
    <row r="72" spans="1:5" s="8" customFormat="1" ht="15">
      <c r="A72" s="41" t="s">
        <v>34</v>
      </c>
      <c r="B72" s="54">
        <f>B73+B75+B77+B82+B76+B81+B91+B90+B83+B86+B89</f>
        <v>18788949.15</v>
      </c>
      <c r="C72" s="54">
        <f>C73+C75+C77+C82+C76+C81+C91+C90+C83+C86+C89</f>
        <v>11450688</v>
      </c>
      <c r="D72" s="76">
        <f t="shared" si="7"/>
        <v>0.6094373830374649</v>
      </c>
      <c r="E72" s="45">
        <f t="shared" si="6"/>
        <v>-7338261.1499999985</v>
      </c>
    </row>
    <row r="73" spans="1:5" s="8" customFormat="1" ht="15">
      <c r="A73" s="41" t="s">
        <v>90</v>
      </c>
      <c r="B73" s="70">
        <v>6950500</v>
      </c>
      <c r="C73" s="71">
        <v>5007009.76</v>
      </c>
      <c r="D73" s="52">
        <f t="shared" si="7"/>
        <v>0.7203812330048197</v>
      </c>
      <c r="E73" s="45">
        <f t="shared" si="6"/>
        <v>-1943490.2400000002</v>
      </c>
    </row>
    <row r="74" spans="1:5" s="8" customFormat="1" ht="15">
      <c r="A74" s="41" t="s">
        <v>66</v>
      </c>
      <c r="B74" s="70">
        <v>5130800</v>
      </c>
      <c r="C74" s="71">
        <v>3877232.76</v>
      </c>
      <c r="D74" s="42">
        <f t="shared" si="7"/>
        <v>0.7556780151243471</v>
      </c>
      <c r="E74" s="45">
        <f t="shared" si="6"/>
        <v>-1253567.2400000002</v>
      </c>
    </row>
    <row r="75" spans="1:5" s="8" customFormat="1" ht="15">
      <c r="A75" s="41" t="s">
        <v>202</v>
      </c>
      <c r="B75" s="70">
        <v>1637000</v>
      </c>
      <c r="C75" s="70">
        <v>1525000</v>
      </c>
      <c r="D75" s="42">
        <f t="shared" si="7"/>
        <v>0.931582162492364</v>
      </c>
      <c r="E75" s="45">
        <f t="shared" si="6"/>
        <v>-112000</v>
      </c>
    </row>
    <row r="76" spans="1:5" s="8" customFormat="1" ht="15">
      <c r="A76" s="41" t="s">
        <v>113</v>
      </c>
      <c r="B76" s="70">
        <v>230000</v>
      </c>
      <c r="C76" s="71">
        <v>198184.49</v>
      </c>
      <c r="D76" s="42">
        <f t="shared" si="7"/>
        <v>0.8616716956521738</v>
      </c>
      <c r="E76" s="45">
        <f t="shared" si="6"/>
        <v>-31815.51000000001</v>
      </c>
    </row>
    <row r="77" spans="1:5" s="8" customFormat="1" ht="15">
      <c r="A77" s="41" t="s">
        <v>142</v>
      </c>
      <c r="B77" s="70">
        <v>733000</v>
      </c>
      <c r="C77" s="71">
        <v>270884.6</v>
      </c>
      <c r="D77" s="42">
        <f t="shared" si="7"/>
        <v>0.36955607094133697</v>
      </c>
      <c r="E77" s="45">
        <f t="shared" si="6"/>
        <v>-462115.4</v>
      </c>
    </row>
    <row r="78" spans="1:5" s="8" customFormat="1" ht="30">
      <c r="A78" s="61" t="s">
        <v>203</v>
      </c>
      <c r="B78" s="70">
        <f>SUM(B79:B80)</f>
        <v>585000</v>
      </c>
      <c r="C78" s="70">
        <f>SUM(C79:C80)</f>
        <v>210000</v>
      </c>
      <c r="D78" s="42">
        <f t="shared" si="7"/>
        <v>0.358974358974359</v>
      </c>
      <c r="E78" s="45">
        <f t="shared" si="6"/>
        <v>-375000</v>
      </c>
    </row>
    <row r="79" spans="1:5" s="8" customFormat="1" ht="15">
      <c r="A79" s="61" t="s">
        <v>78</v>
      </c>
      <c r="B79" s="70">
        <v>292500</v>
      </c>
      <c r="C79" s="70">
        <v>105000</v>
      </c>
      <c r="D79" s="42">
        <f t="shared" si="7"/>
        <v>0.358974358974359</v>
      </c>
      <c r="E79" s="45">
        <f t="shared" si="6"/>
        <v>-187500</v>
      </c>
    </row>
    <row r="80" spans="1:5" s="8" customFormat="1" ht="15">
      <c r="A80" s="61" t="s">
        <v>79</v>
      </c>
      <c r="B80" s="70">
        <v>292500</v>
      </c>
      <c r="C80" s="70">
        <v>105000</v>
      </c>
      <c r="D80" s="42">
        <f t="shared" si="7"/>
        <v>0.358974358974359</v>
      </c>
      <c r="E80" s="45">
        <f t="shared" si="6"/>
        <v>-187500</v>
      </c>
    </row>
    <row r="81" spans="1:5" s="8" customFormat="1" ht="16.5" customHeight="1">
      <c r="A81" s="41" t="s">
        <v>144</v>
      </c>
      <c r="B81" s="70">
        <v>660700</v>
      </c>
      <c r="C81" s="70">
        <v>464900</v>
      </c>
      <c r="D81" s="42">
        <f t="shared" si="7"/>
        <v>0.7036476464355986</v>
      </c>
      <c r="E81" s="45">
        <f t="shared" si="6"/>
        <v>-195800</v>
      </c>
    </row>
    <row r="82" spans="1:5" s="8" customFormat="1" ht="15">
      <c r="A82" s="41" t="s">
        <v>143</v>
      </c>
      <c r="B82" s="70">
        <v>5487000</v>
      </c>
      <c r="C82" s="71">
        <v>3500000</v>
      </c>
      <c r="D82" s="42">
        <f t="shared" si="7"/>
        <v>0.6378713322398396</v>
      </c>
      <c r="E82" s="45">
        <f t="shared" si="6"/>
        <v>-1987000</v>
      </c>
    </row>
    <row r="83" spans="1:5" s="8" customFormat="1" ht="30">
      <c r="A83" s="61" t="s">
        <v>204</v>
      </c>
      <c r="B83" s="70">
        <f>SUM(B84:B85)</f>
        <v>1411185.15</v>
      </c>
      <c r="C83" s="70">
        <f>SUM(C84:C85)</f>
        <v>269585.15</v>
      </c>
      <c r="D83" s="42">
        <f aca="true" t="shared" si="8" ref="D83:D89">IF(B83=0,"   ",C83/B83)</f>
        <v>0.19103457119003842</v>
      </c>
      <c r="E83" s="45">
        <f aca="true" t="shared" si="9" ref="E83:E89">C83-B83</f>
        <v>-1141600</v>
      </c>
    </row>
    <row r="84" spans="1:5" s="8" customFormat="1" ht="15">
      <c r="A84" s="61" t="s">
        <v>78</v>
      </c>
      <c r="B84" s="70">
        <v>1343785.15</v>
      </c>
      <c r="C84" s="70">
        <v>256709.42</v>
      </c>
      <c r="D84" s="42">
        <f t="shared" si="8"/>
        <v>0.19103457126312196</v>
      </c>
      <c r="E84" s="45">
        <f t="shared" si="9"/>
        <v>-1087075.73</v>
      </c>
    </row>
    <row r="85" spans="1:6" s="8" customFormat="1" ht="15">
      <c r="A85" s="61" t="s">
        <v>79</v>
      </c>
      <c r="B85" s="70">
        <v>67400</v>
      </c>
      <c r="C85" s="70">
        <v>12875.73</v>
      </c>
      <c r="D85" s="42">
        <f t="shared" si="8"/>
        <v>0.19103456973293767</v>
      </c>
      <c r="E85" s="45">
        <f t="shared" si="9"/>
        <v>-54524.270000000004</v>
      </c>
      <c r="F85"/>
    </row>
    <row r="86" spans="1:5" s="8" customFormat="1" ht="32.25" customHeight="1">
      <c r="A86" s="61" t="s">
        <v>215</v>
      </c>
      <c r="B86" s="70">
        <f>SUM(B87:B88)</f>
        <v>1343440</v>
      </c>
      <c r="C86" s="70">
        <f>SUM(C87:C88)</f>
        <v>0</v>
      </c>
      <c r="D86" s="42">
        <f t="shared" si="8"/>
        <v>0</v>
      </c>
      <c r="E86" s="45">
        <f t="shared" si="9"/>
        <v>-1343440</v>
      </c>
    </row>
    <row r="87" spans="1:5" s="8" customFormat="1" ht="15">
      <c r="A87" s="61" t="s">
        <v>78</v>
      </c>
      <c r="B87" s="70">
        <v>1330000</v>
      </c>
      <c r="C87" s="70">
        <v>0</v>
      </c>
      <c r="D87" s="42">
        <f t="shared" si="8"/>
        <v>0</v>
      </c>
      <c r="E87" s="45">
        <f t="shared" si="9"/>
        <v>-1330000</v>
      </c>
    </row>
    <row r="88" spans="1:5" s="8" customFormat="1" ht="15">
      <c r="A88" s="61" t="s">
        <v>79</v>
      </c>
      <c r="B88" s="70">
        <v>13440</v>
      </c>
      <c r="C88" s="70">
        <v>0</v>
      </c>
      <c r="D88" s="42">
        <f t="shared" si="8"/>
        <v>0</v>
      </c>
      <c r="E88" s="45">
        <f t="shared" si="9"/>
        <v>-13440</v>
      </c>
    </row>
    <row r="89" spans="1:5" s="8" customFormat="1" ht="15">
      <c r="A89" s="61" t="s">
        <v>217</v>
      </c>
      <c r="B89" s="70">
        <v>332664</v>
      </c>
      <c r="C89" s="53">
        <v>211664</v>
      </c>
      <c r="D89" s="42">
        <f t="shared" si="8"/>
        <v>0.6362696294158671</v>
      </c>
      <c r="E89" s="45">
        <f t="shared" si="9"/>
        <v>-121000</v>
      </c>
    </row>
    <row r="90" spans="1:6" ht="60.75" customHeight="1">
      <c r="A90" s="41" t="s">
        <v>216</v>
      </c>
      <c r="B90" s="53">
        <v>3460</v>
      </c>
      <c r="C90" s="53">
        <v>3460</v>
      </c>
      <c r="D90" s="42">
        <f t="shared" si="7"/>
        <v>1</v>
      </c>
      <c r="E90" s="65">
        <f t="shared" si="6"/>
        <v>0</v>
      </c>
      <c r="F90" s="8"/>
    </row>
    <row r="91" spans="1:5" s="8" customFormat="1" ht="15">
      <c r="A91" s="41" t="s">
        <v>169</v>
      </c>
      <c r="B91" s="53">
        <v>0</v>
      </c>
      <c r="C91" s="53">
        <v>0</v>
      </c>
      <c r="D91" s="42" t="str">
        <f t="shared" si="7"/>
        <v>   </v>
      </c>
      <c r="E91" s="45">
        <f t="shared" si="6"/>
        <v>0</v>
      </c>
    </row>
    <row r="92" spans="1:5" s="8" customFormat="1" ht="15.75" customHeight="1">
      <c r="A92" s="41" t="s">
        <v>52</v>
      </c>
      <c r="B92" s="53">
        <f>SUM(B93)</f>
        <v>1069000</v>
      </c>
      <c r="C92" s="53">
        <f>SUM(C93)</f>
        <v>832838.67</v>
      </c>
      <c r="D92" s="42">
        <f aca="true" t="shared" si="10" ref="D92:D107">IF(B92=0,"   ",C92/B92)</f>
        <v>0.7790820112254444</v>
      </c>
      <c r="E92" s="45">
        <f t="shared" si="6"/>
        <v>-236161.32999999996</v>
      </c>
    </row>
    <row r="93" spans="1:5" s="8" customFormat="1" ht="15">
      <c r="A93" s="41" t="s">
        <v>70</v>
      </c>
      <c r="B93" s="53">
        <v>1069000</v>
      </c>
      <c r="C93" s="53">
        <v>832838.67</v>
      </c>
      <c r="D93" s="42">
        <f t="shared" si="10"/>
        <v>0.7790820112254444</v>
      </c>
      <c r="E93" s="45">
        <f t="shared" si="6"/>
        <v>-236161.32999999996</v>
      </c>
    </row>
    <row r="94" spans="1:5" s="8" customFormat="1" ht="30" customHeight="1">
      <c r="A94" s="41" t="s">
        <v>27</v>
      </c>
      <c r="B94" s="54">
        <f>B95+B96+B99+B101+B102+B98+B104+B103</f>
        <v>4421100</v>
      </c>
      <c r="C94" s="54">
        <f>C95+C96+C99+C101+C102+C98+C104+C103</f>
        <v>2762212.79</v>
      </c>
      <c r="D94" s="42">
        <f t="shared" si="10"/>
        <v>0.6247795322431069</v>
      </c>
      <c r="E94" s="45">
        <f t="shared" si="6"/>
        <v>-1658887.21</v>
      </c>
    </row>
    <row r="95" spans="1:5" s="8" customFormat="1" ht="15">
      <c r="A95" s="41" t="s">
        <v>82</v>
      </c>
      <c r="B95" s="70">
        <v>1459300</v>
      </c>
      <c r="C95" s="71">
        <v>1022292.54</v>
      </c>
      <c r="D95" s="42">
        <f t="shared" si="10"/>
        <v>0.700536243404372</v>
      </c>
      <c r="E95" s="45">
        <f t="shared" si="6"/>
        <v>-437007.45999999996</v>
      </c>
    </row>
    <row r="96" spans="1:5" s="8" customFormat="1" ht="15">
      <c r="A96" s="41" t="s">
        <v>205</v>
      </c>
      <c r="B96" s="70">
        <v>1507500</v>
      </c>
      <c r="C96" s="71">
        <v>789233.16</v>
      </c>
      <c r="D96" s="42">
        <f t="shared" si="10"/>
        <v>0.5235377512437811</v>
      </c>
      <c r="E96" s="45">
        <f t="shared" si="6"/>
        <v>-718266.84</v>
      </c>
    </row>
    <row r="97" spans="1:5" s="8" customFormat="1" ht="15">
      <c r="A97" s="41" t="s">
        <v>53</v>
      </c>
      <c r="B97" s="70">
        <v>1019000</v>
      </c>
      <c r="C97" s="71">
        <v>587000</v>
      </c>
      <c r="D97" s="42">
        <f t="shared" si="10"/>
        <v>0.5760549558390579</v>
      </c>
      <c r="E97" s="45">
        <f t="shared" si="6"/>
        <v>-432000</v>
      </c>
    </row>
    <row r="98" spans="1:5" s="8" customFormat="1" ht="15">
      <c r="A98" s="41" t="s">
        <v>209</v>
      </c>
      <c r="B98" s="70">
        <v>224700</v>
      </c>
      <c r="C98" s="71">
        <v>180124</v>
      </c>
      <c r="D98" s="42">
        <f>IF(B98=0,"   ",C98/B98)</f>
        <v>0.8016199376947041</v>
      </c>
      <c r="E98" s="45">
        <f>C98-B98</f>
        <v>-44576</v>
      </c>
    </row>
    <row r="99" spans="1:6" s="8" customFormat="1" ht="15">
      <c r="A99" s="41" t="s">
        <v>71</v>
      </c>
      <c r="B99" s="53">
        <v>875200</v>
      </c>
      <c r="C99" s="53">
        <v>700313.09</v>
      </c>
      <c r="D99" s="42">
        <f t="shared" si="10"/>
        <v>0.8001749200182815</v>
      </c>
      <c r="E99" s="45">
        <f t="shared" si="6"/>
        <v>-174886.91000000003</v>
      </c>
      <c r="F99"/>
    </row>
    <row r="100" spans="1:6" ht="15">
      <c r="A100" s="41" t="s">
        <v>91</v>
      </c>
      <c r="B100" s="53">
        <v>652900</v>
      </c>
      <c r="C100" s="53">
        <v>500467.71</v>
      </c>
      <c r="D100" s="42">
        <f t="shared" si="10"/>
        <v>0.766530418134477</v>
      </c>
      <c r="E100" s="65">
        <f t="shared" si="6"/>
        <v>-152432.28999999998</v>
      </c>
      <c r="F100" s="8"/>
    </row>
    <row r="101" spans="1:6" s="8" customFormat="1" ht="15">
      <c r="A101" s="41" t="s">
        <v>85</v>
      </c>
      <c r="B101" s="70">
        <v>90900</v>
      </c>
      <c r="C101" s="71">
        <v>10100</v>
      </c>
      <c r="D101" s="42">
        <f t="shared" si="10"/>
        <v>0.1111111111111111</v>
      </c>
      <c r="E101" s="45">
        <f t="shared" si="6"/>
        <v>-80800</v>
      </c>
      <c r="F101" s="8" t="s">
        <v>116</v>
      </c>
    </row>
    <row r="102" spans="1:5" s="8" customFormat="1" ht="15">
      <c r="A102" s="41" t="s">
        <v>83</v>
      </c>
      <c r="B102" s="54">
        <v>168500</v>
      </c>
      <c r="C102" s="55">
        <v>20400</v>
      </c>
      <c r="D102" s="42">
        <f t="shared" si="10"/>
        <v>0.12106824925816023</v>
      </c>
      <c r="E102" s="45">
        <f t="shared" si="6"/>
        <v>-148100</v>
      </c>
    </row>
    <row r="103" spans="1:5" s="8" customFormat="1" ht="30">
      <c r="A103" s="61" t="s">
        <v>218</v>
      </c>
      <c r="B103" s="70">
        <v>55000</v>
      </c>
      <c r="C103" s="70">
        <v>39750</v>
      </c>
      <c r="D103" s="42">
        <f>IF(B103=0,"   ",C103/B103)</f>
        <v>0.7227272727272728</v>
      </c>
      <c r="E103" s="45">
        <f>C103-B103</f>
        <v>-15250</v>
      </c>
    </row>
    <row r="104" spans="1:5" s="8" customFormat="1" ht="45">
      <c r="A104" s="41" t="s">
        <v>212</v>
      </c>
      <c r="B104" s="70">
        <f>B105+B106</f>
        <v>40000</v>
      </c>
      <c r="C104" s="70">
        <f>C105+C106</f>
        <v>0</v>
      </c>
      <c r="D104" s="42"/>
      <c r="E104" s="45"/>
    </row>
    <row r="105" spans="1:5" s="8" customFormat="1" ht="15">
      <c r="A105" s="61" t="s">
        <v>78</v>
      </c>
      <c r="B105" s="70">
        <v>34000</v>
      </c>
      <c r="C105" s="70">
        <v>0</v>
      </c>
      <c r="D105" s="42">
        <f>IF(B105=0,"   ",C105/B105)</f>
        <v>0</v>
      </c>
      <c r="E105" s="45">
        <f>C105-B105</f>
        <v>-34000</v>
      </c>
    </row>
    <row r="106" spans="1:5" s="8" customFormat="1" ht="15">
      <c r="A106" s="61" t="s">
        <v>79</v>
      </c>
      <c r="B106" s="70">
        <v>6000</v>
      </c>
      <c r="C106" s="70">
        <v>0</v>
      </c>
      <c r="D106" s="42">
        <f>IF(B106=0,"   ",C106/B106)</f>
        <v>0</v>
      </c>
      <c r="E106" s="45">
        <f>C106-B106</f>
        <v>-6000</v>
      </c>
    </row>
    <row r="107" spans="1:5" s="8" customFormat="1" ht="15">
      <c r="A107" s="41" t="s">
        <v>28</v>
      </c>
      <c r="B107" s="54">
        <f>B108+B117+B141+B115</f>
        <v>35005411</v>
      </c>
      <c r="C107" s="54">
        <f>C108+C117+C141+C115</f>
        <v>21898673.740000002</v>
      </c>
      <c r="D107" s="42">
        <f t="shared" si="10"/>
        <v>0.6255796779532171</v>
      </c>
      <c r="E107" s="45">
        <f t="shared" si="6"/>
        <v>-13106737.259999998</v>
      </c>
    </row>
    <row r="108" spans="1:5" s="8" customFormat="1" ht="15">
      <c r="A108" s="62" t="s">
        <v>109</v>
      </c>
      <c r="B108" s="54">
        <f>B109+B110+B111+B114</f>
        <v>328000</v>
      </c>
      <c r="C108" s="54">
        <f>C109+C110+C111+C114</f>
        <v>239705.07</v>
      </c>
      <c r="D108" s="42">
        <f aca="true" t="shared" si="11" ref="D108:D113">IF(B108=0,"   ",C108/B108)</f>
        <v>0.7308081402439025</v>
      </c>
      <c r="E108" s="45">
        <f aca="true" t="shared" si="12" ref="E108:E113">C108-B108</f>
        <v>-88294.93</v>
      </c>
    </row>
    <row r="109" spans="1:5" s="8" customFormat="1" ht="15">
      <c r="A109" s="62" t="s">
        <v>110</v>
      </c>
      <c r="B109" s="70">
        <v>100000</v>
      </c>
      <c r="C109" s="70">
        <v>99282.47</v>
      </c>
      <c r="D109" s="42">
        <f t="shared" si="11"/>
        <v>0.9928247</v>
      </c>
      <c r="E109" s="45">
        <f t="shared" si="12"/>
        <v>-717.5299999999988</v>
      </c>
    </row>
    <row r="110" spans="1:5" s="8" customFormat="1" ht="15">
      <c r="A110" s="62" t="s">
        <v>151</v>
      </c>
      <c r="B110" s="70">
        <v>30000</v>
      </c>
      <c r="C110" s="70">
        <v>27500</v>
      </c>
      <c r="D110" s="42">
        <f t="shared" si="11"/>
        <v>0.9166666666666666</v>
      </c>
      <c r="E110" s="45">
        <f t="shared" si="12"/>
        <v>-2500</v>
      </c>
    </row>
    <row r="111" spans="1:5" s="8" customFormat="1" ht="30">
      <c r="A111" s="62" t="s">
        <v>126</v>
      </c>
      <c r="B111" s="70">
        <f>B112+B113</f>
        <v>108200</v>
      </c>
      <c r="C111" s="70">
        <f>C112+C113</f>
        <v>23122.6</v>
      </c>
      <c r="D111" s="42">
        <f t="shared" si="11"/>
        <v>0.21370240295748613</v>
      </c>
      <c r="E111" s="45">
        <f t="shared" si="12"/>
        <v>-85077.4</v>
      </c>
    </row>
    <row r="112" spans="1:5" s="8" customFormat="1" ht="15">
      <c r="A112" s="61" t="s">
        <v>78</v>
      </c>
      <c r="B112" s="70">
        <v>48200</v>
      </c>
      <c r="C112" s="70">
        <v>6222.6</v>
      </c>
      <c r="D112" s="42">
        <f t="shared" si="11"/>
        <v>0.12909958506224067</v>
      </c>
      <c r="E112" s="45">
        <f t="shared" si="12"/>
        <v>-41977.4</v>
      </c>
    </row>
    <row r="113" spans="1:6" s="8" customFormat="1" ht="15">
      <c r="A113" s="61" t="s">
        <v>74</v>
      </c>
      <c r="B113" s="70">
        <v>60000</v>
      </c>
      <c r="C113" s="70">
        <v>16900</v>
      </c>
      <c r="D113" s="42">
        <f t="shared" si="11"/>
        <v>0.2816666666666667</v>
      </c>
      <c r="E113" s="45">
        <f t="shared" si="12"/>
        <v>-43100</v>
      </c>
      <c r="F113"/>
    </row>
    <row r="114" spans="1:5" s="8" customFormat="1" ht="45">
      <c r="A114" s="62" t="s">
        <v>220</v>
      </c>
      <c r="B114" s="70">
        <v>89800</v>
      </c>
      <c r="C114" s="70">
        <v>89800</v>
      </c>
      <c r="D114" s="42">
        <f>IF(B114=0,"   ",C114/B114)</f>
        <v>1</v>
      </c>
      <c r="E114" s="45">
        <f>C114-B114</f>
        <v>0</v>
      </c>
    </row>
    <row r="115" spans="1:5" ht="15">
      <c r="A115" s="62" t="s">
        <v>171</v>
      </c>
      <c r="B115" s="53">
        <f>B116</f>
        <v>1000000</v>
      </c>
      <c r="C115" s="53">
        <f>C116</f>
        <v>375000</v>
      </c>
      <c r="D115" s="42">
        <f>IF(B115=0,"   ",C115/B115)</f>
        <v>0.375</v>
      </c>
      <c r="E115" s="65">
        <f>C115-B115</f>
        <v>-625000</v>
      </c>
    </row>
    <row r="116" spans="1:6" ht="27.75" customHeight="1">
      <c r="A116" s="62" t="s">
        <v>172</v>
      </c>
      <c r="B116" s="53">
        <v>1000000</v>
      </c>
      <c r="C116" s="53">
        <v>375000</v>
      </c>
      <c r="D116" s="42">
        <f>IF(B116=0,"   ",C116/B116)</f>
        <v>0.375</v>
      </c>
      <c r="E116" s="65">
        <f>C116-B116</f>
        <v>-625000</v>
      </c>
      <c r="F116" s="8"/>
    </row>
    <row r="117" spans="1:5" s="8" customFormat="1" ht="15">
      <c r="A117" s="41" t="s">
        <v>29</v>
      </c>
      <c r="B117" s="54">
        <f>B127+B131+B123+B118+B140+B132+B135+B136</f>
        <v>33212911</v>
      </c>
      <c r="C117" s="54">
        <f>C127+C131+C123+C118+C140+C132+C135+C136</f>
        <v>21211468.67</v>
      </c>
      <c r="D117" s="42">
        <f aca="true" t="shared" si="13" ref="D117:D128">IF(B117=0,"   ",C117/B117)</f>
        <v>0.6386512964792518</v>
      </c>
      <c r="E117" s="45">
        <f aca="true" t="shared" si="14" ref="E117:E127">C117-B117</f>
        <v>-12001442.329999998</v>
      </c>
    </row>
    <row r="118" spans="1:5" s="8" customFormat="1" ht="30">
      <c r="A118" s="41" t="s">
        <v>131</v>
      </c>
      <c r="B118" s="70">
        <f>B119+B120+B122+B121</f>
        <v>1566354</v>
      </c>
      <c r="C118" s="70">
        <f>C119+C120+C122+C121</f>
        <v>1214481.71</v>
      </c>
      <c r="D118" s="42">
        <f t="shared" si="13"/>
        <v>0.775355832717253</v>
      </c>
      <c r="E118" s="45">
        <f t="shared" si="14"/>
        <v>-351872.29000000004</v>
      </c>
    </row>
    <row r="119" spans="1:5" s="8" customFormat="1" ht="15">
      <c r="A119" s="61" t="s">
        <v>84</v>
      </c>
      <c r="B119" s="53">
        <v>0</v>
      </c>
      <c r="C119" s="53">
        <v>0</v>
      </c>
      <c r="D119" s="42" t="str">
        <f t="shared" si="13"/>
        <v>   </v>
      </c>
      <c r="E119" s="45">
        <f t="shared" si="14"/>
        <v>0</v>
      </c>
    </row>
    <row r="120" spans="1:5" s="8" customFormat="1" ht="15">
      <c r="A120" s="61" t="s">
        <v>78</v>
      </c>
      <c r="B120" s="70">
        <v>0</v>
      </c>
      <c r="C120" s="53">
        <v>0</v>
      </c>
      <c r="D120" s="42" t="str">
        <f t="shared" si="13"/>
        <v>   </v>
      </c>
      <c r="E120" s="45">
        <f t="shared" si="14"/>
        <v>0</v>
      </c>
    </row>
    <row r="121" spans="1:5" s="8" customFormat="1" ht="15">
      <c r="A121" s="61" t="s">
        <v>79</v>
      </c>
      <c r="B121" s="70">
        <v>949868</v>
      </c>
      <c r="C121" s="70">
        <v>947571.71</v>
      </c>
      <c r="D121" s="42">
        <f t="shared" si="13"/>
        <v>0.9975825167286402</v>
      </c>
      <c r="E121" s="45">
        <f t="shared" si="14"/>
        <v>-2296.2900000000373</v>
      </c>
    </row>
    <row r="122" spans="1:5" s="8" customFormat="1" ht="15">
      <c r="A122" s="61" t="s">
        <v>74</v>
      </c>
      <c r="B122" s="53">
        <v>616486</v>
      </c>
      <c r="C122" s="53">
        <v>266910</v>
      </c>
      <c r="D122" s="42">
        <f t="shared" si="13"/>
        <v>0.4329538708097183</v>
      </c>
      <c r="E122" s="45">
        <f t="shared" si="14"/>
        <v>-349576</v>
      </c>
    </row>
    <row r="123" spans="1:5" s="8" customFormat="1" ht="30">
      <c r="A123" s="41" t="s">
        <v>115</v>
      </c>
      <c r="B123" s="53">
        <f>B124+B125+B126</f>
        <v>1857357</v>
      </c>
      <c r="C123" s="53">
        <f>C124+C125+C126</f>
        <v>1789069</v>
      </c>
      <c r="D123" s="42">
        <f t="shared" si="13"/>
        <v>0.9632337778897648</v>
      </c>
      <c r="E123" s="45">
        <f t="shared" si="14"/>
        <v>-68288</v>
      </c>
    </row>
    <row r="124" spans="1:5" s="8" customFormat="1" ht="15">
      <c r="A124" s="61" t="s">
        <v>78</v>
      </c>
      <c r="B124" s="53">
        <v>1615800</v>
      </c>
      <c r="C124" s="53">
        <v>1609536</v>
      </c>
      <c r="D124" s="42">
        <f t="shared" si="13"/>
        <v>0.9961232825844782</v>
      </c>
      <c r="E124" s="45">
        <f t="shared" si="14"/>
        <v>-6264</v>
      </c>
    </row>
    <row r="125" spans="1:5" s="8" customFormat="1" ht="15">
      <c r="A125" s="61" t="s">
        <v>223</v>
      </c>
      <c r="B125" s="53">
        <v>179533</v>
      </c>
      <c r="C125" s="53">
        <v>179533</v>
      </c>
      <c r="D125" s="42">
        <f t="shared" si="13"/>
        <v>1</v>
      </c>
      <c r="E125" s="45">
        <f t="shared" si="14"/>
        <v>0</v>
      </c>
    </row>
    <row r="126" spans="1:5" ht="15">
      <c r="A126" s="61" t="s">
        <v>182</v>
      </c>
      <c r="B126" s="53">
        <v>62024</v>
      </c>
      <c r="C126" s="53">
        <v>0</v>
      </c>
      <c r="D126" s="42">
        <f>IF(B126=0,"   ",C126/B126)</f>
        <v>0</v>
      </c>
      <c r="E126" s="65">
        <f>C126-B126</f>
        <v>-62024</v>
      </c>
    </row>
    <row r="127" spans="1:5" s="8" customFormat="1" ht="15">
      <c r="A127" s="41" t="s">
        <v>92</v>
      </c>
      <c r="B127" s="70">
        <f>B128+B129+B130</f>
        <v>21252900</v>
      </c>
      <c r="C127" s="70">
        <f>C128+C129+C130</f>
        <v>13641131.73</v>
      </c>
      <c r="D127" s="42">
        <f t="shared" si="13"/>
        <v>0.6418480174470308</v>
      </c>
      <c r="E127" s="45">
        <f t="shared" si="14"/>
        <v>-7611768.27</v>
      </c>
    </row>
    <row r="128" spans="1:5" s="8" customFormat="1" ht="15">
      <c r="A128" s="61" t="s">
        <v>84</v>
      </c>
      <c r="B128" s="70">
        <v>0</v>
      </c>
      <c r="C128" s="70">
        <v>0</v>
      </c>
      <c r="D128" s="42" t="str">
        <f t="shared" si="13"/>
        <v>   </v>
      </c>
      <c r="E128" s="45"/>
    </row>
    <row r="129" spans="1:5" s="8" customFormat="1" ht="15">
      <c r="A129" s="61" t="s">
        <v>78</v>
      </c>
      <c r="B129" s="70">
        <v>19152900</v>
      </c>
      <c r="C129" s="70">
        <v>12229938.83</v>
      </c>
      <c r="D129" s="42">
        <f aca="true" t="shared" si="15" ref="D129:D135">IF(B129=0,"   ",C129/B129)</f>
        <v>0.6385424050665957</v>
      </c>
      <c r="E129" s="45">
        <f aca="true" t="shared" si="16" ref="E129:E135">C129-B129</f>
        <v>-6922961.17</v>
      </c>
    </row>
    <row r="130" spans="1:5" s="8" customFormat="1" ht="15">
      <c r="A130" s="61" t="s">
        <v>79</v>
      </c>
      <c r="B130" s="70">
        <v>2100000</v>
      </c>
      <c r="C130" s="70">
        <v>1411192.9</v>
      </c>
      <c r="D130" s="42">
        <f t="shared" si="15"/>
        <v>0.671996619047619</v>
      </c>
      <c r="E130" s="45">
        <f t="shared" si="16"/>
        <v>-688807.1000000001</v>
      </c>
    </row>
    <row r="131" spans="1:6" s="8" customFormat="1" ht="15">
      <c r="A131" s="41" t="s">
        <v>93</v>
      </c>
      <c r="B131" s="53">
        <f>B132+B134+B133</f>
        <v>7955000</v>
      </c>
      <c r="C131" s="53">
        <f>C132+C134+C133</f>
        <v>4116786.23</v>
      </c>
      <c r="D131" s="42">
        <f t="shared" si="15"/>
        <v>0.5175092683846637</v>
      </c>
      <c r="E131" s="45">
        <f t="shared" si="16"/>
        <v>-3838213.77</v>
      </c>
      <c r="F131"/>
    </row>
    <row r="132" spans="1:6" ht="15">
      <c r="A132" s="61" t="s">
        <v>84</v>
      </c>
      <c r="B132" s="53">
        <v>0</v>
      </c>
      <c r="C132" s="53">
        <v>0</v>
      </c>
      <c r="D132" s="53" t="str">
        <f>IF(B132=0,"   ",C132/B132*100)</f>
        <v>   </v>
      </c>
      <c r="E132" s="65">
        <f t="shared" si="16"/>
        <v>0</v>
      </c>
      <c r="F132" s="8"/>
    </row>
    <row r="133" spans="1:5" s="8" customFormat="1" ht="15">
      <c r="A133" s="61" t="s">
        <v>78</v>
      </c>
      <c r="B133" s="53">
        <v>4089700</v>
      </c>
      <c r="C133" s="53">
        <v>1890095</v>
      </c>
      <c r="D133" s="42">
        <f t="shared" si="15"/>
        <v>0.46215981612343204</v>
      </c>
      <c r="E133" s="45">
        <f t="shared" si="16"/>
        <v>-2199605</v>
      </c>
    </row>
    <row r="134" spans="1:5" s="8" customFormat="1" ht="15">
      <c r="A134" s="61" t="s">
        <v>74</v>
      </c>
      <c r="B134" s="53">
        <v>3865300</v>
      </c>
      <c r="C134" s="53">
        <v>2226691.23</v>
      </c>
      <c r="D134" s="42">
        <f t="shared" si="15"/>
        <v>0.5760720332186376</v>
      </c>
      <c r="E134" s="45">
        <f t="shared" si="16"/>
        <v>-1638608.77</v>
      </c>
    </row>
    <row r="135" spans="1:5" s="8" customFormat="1" ht="30">
      <c r="A135" s="62" t="s">
        <v>185</v>
      </c>
      <c r="B135" s="53">
        <v>62600</v>
      </c>
      <c r="C135" s="53">
        <v>0</v>
      </c>
      <c r="D135" s="42">
        <f t="shared" si="15"/>
        <v>0</v>
      </c>
      <c r="E135" s="45">
        <f t="shared" si="16"/>
        <v>-62600</v>
      </c>
    </row>
    <row r="136" spans="1:5" s="8" customFormat="1" ht="30" customHeight="1">
      <c r="A136" s="41" t="s">
        <v>206</v>
      </c>
      <c r="B136" s="70">
        <f>SUM(B137:B139)</f>
        <v>450000</v>
      </c>
      <c r="C136" s="70">
        <f>SUM(C137:C139)</f>
        <v>450000</v>
      </c>
      <c r="D136" s="42">
        <f>IF(B136=0,"   ",C136/B136)</f>
        <v>1</v>
      </c>
      <c r="E136" s="45">
        <f>C136-B136</f>
        <v>0</v>
      </c>
    </row>
    <row r="137" spans="1:5" s="8" customFormat="1" ht="13.5" customHeight="1">
      <c r="A137" s="61" t="s">
        <v>78</v>
      </c>
      <c r="B137" s="53">
        <v>270000</v>
      </c>
      <c r="C137" s="53">
        <v>270000</v>
      </c>
      <c r="D137" s="42">
        <f>IF(B137=0,"   ",C137/B137)</f>
        <v>1</v>
      </c>
      <c r="E137" s="45">
        <f>C137-B137</f>
        <v>0</v>
      </c>
    </row>
    <row r="138" spans="1:5" s="8" customFormat="1" ht="13.5" customHeight="1">
      <c r="A138" s="61" t="s">
        <v>79</v>
      </c>
      <c r="B138" s="53">
        <v>90000</v>
      </c>
      <c r="C138" s="53">
        <v>90000</v>
      </c>
      <c r="D138" s="42">
        <f>IF(B138=0,"   ",C138/B138)</f>
        <v>1</v>
      </c>
      <c r="E138" s="45">
        <f>C138-B138</f>
        <v>0</v>
      </c>
    </row>
    <row r="139" spans="1:5" s="8" customFormat="1" ht="15">
      <c r="A139" s="61" t="s">
        <v>74</v>
      </c>
      <c r="B139" s="53">
        <v>90000</v>
      </c>
      <c r="C139" s="53">
        <v>90000</v>
      </c>
      <c r="D139" s="42">
        <f>IF(B139=0,"   ",C139/B139)</f>
        <v>1</v>
      </c>
      <c r="E139" s="45">
        <f>C139-B139</f>
        <v>0</v>
      </c>
    </row>
    <row r="140" spans="1:5" s="8" customFormat="1" ht="15">
      <c r="A140" s="41" t="s">
        <v>170</v>
      </c>
      <c r="B140" s="53">
        <v>68700</v>
      </c>
      <c r="C140" s="53">
        <v>0</v>
      </c>
      <c r="D140" s="42">
        <f aca="true" t="shared" si="17" ref="D140:D146">IF(B140=0,"   ",C140/B140)</f>
        <v>0</v>
      </c>
      <c r="E140" s="45">
        <f aca="true" t="shared" si="18" ref="E140:E150">C140-B140</f>
        <v>-68700</v>
      </c>
    </row>
    <row r="141" spans="1:5" s="8" customFormat="1" ht="15">
      <c r="A141" s="41" t="s">
        <v>44</v>
      </c>
      <c r="B141" s="54">
        <f>SUM(B142:B145)</f>
        <v>464500</v>
      </c>
      <c r="C141" s="54">
        <f>SUM(C142:C145)</f>
        <v>72500</v>
      </c>
      <c r="D141" s="42">
        <f t="shared" si="17"/>
        <v>0.15608180839612487</v>
      </c>
      <c r="E141" s="45">
        <f t="shared" si="18"/>
        <v>-392000</v>
      </c>
    </row>
    <row r="142" spans="1:5" s="8" customFormat="1" ht="30">
      <c r="A142" s="41" t="s">
        <v>145</v>
      </c>
      <c r="B142" s="54">
        <v>250000</v>
      </c>
      <c r="C142" s="70">
        <v>0</v>
      </c>
      <c r="D142" s="42">
        <f t="shared" si="17"/>
        <v>0</v>
      </c>
      <c r="E142" s="45">
        <f t="shared" si="18"/>
        <v>-250000</v>
      </c>
    </row>
    <row r="143" spans="1:5" s="8" customFormat="1" ht="30">
      <c r="A143" s="41" t="s">
        <v>166</v>
      </c>
      <c r="B143" s="70">
        <v>30000</v>
      </c>
      <c r="C143" s="70">
        <v>30000</v>
      </c>
      <c r="D143" s="42">
        <f t="shared" si="17"/>
        <v>1</v>
      </c>
      <c r="E143" s="45">
        <f t="shared" si="18"/>
        <v>0</v>
      </c>
    </row>
    <row r="144" spans="1:5" s="8" customFormat="1" ht="60">
      <c r="A144" s="41" t="s">
        <v>213</v>
      </c>
      <c r="B144" s="70">
        <v>55000</v>
      </c>
      <c r="C144" s="70">
        <v>0</v>
      </c>
      <c r="D144" s="42">
        <f t="shared" si="17"/>
        <v>0</v>
      </c>
      <c r="E144" s="65">
        <f t="shared" si="18"/>
        <v>-55000</v>
      </c>
    </row>
    <row r="145" spans="1:5" s="8" customFormat="1" ht="45">
      <c r="A145" s="41" t="s">
        <v>214</v>
      </c>
      <c r="B145" s="70">
        <v>129500</v>
      </c>
      <c r="C145" s="70">
        <v>42500</v>
      </c>
      <c r="D145" s="42">
        <f>IF(B145=0,"   ",C145/B145)</f>
        <v>0.3281853281853282</v>
      </c>
      <c r="E145" s="65">
        <f t="shared" si="18"/>
        <v>-87000</v>
      </c>
    </row>
    <row r="146" spans="1:5" s="8" customFormat="1" ht="15">
      <c r="A146" s="41" t="s">
        <v>8</v>
      </c>
      <c r="B146" s="54">
        <f>B147+B160+B176</f>
        <v>34211149.35</v>
      </c>
      <c r="C146" s="54">
        <f>C147+C160+C176</f>
        <v>24768613.78</v>
      </c>
      <c r="D146" s="42">
        <f t="shared" si="17"/>
        <v>0.723992448385836</v>
      </c>
      <c r="E146" s="45">
        <f t="shared" si="18"/>
        <v>-9442535.57</v>
      </c>
    </row>
    <row r="147" spans="1:5" s="8" customFormat="1" ht="15">
      <c r="A147" s="41" t="s">
        <v>72</v>
      </c>
      <c r="B147" s="54">
        <f>B148+B156+B155+B153+B152</f>
        <v>1160000</v>
      </c>
      <c r="C147" s="54">
        <f>C148+C156+C155+C153+C152</f>
        <v>619400</v>
      </c>
      <c r="D147" s="42">
        <f aca="true" t="shared" si="19" ref="D147:D159">IF(B147=0,"   ",C147/B147)</f>
        <v>0.5339655172413793</v>
      </c>
      <c r="E147" s="45">
        <f t="shared" si="18"/>
        <v>-540600</v>
      </c>
    </row>
    <row r="148" spans="1:5" s="8" customFormat="1" ht="15">
      <c r="A148" s="41" t="s">
        <v>73</v>
      </c>
      <c r="B148" s="53">
        <f>B149+B150+B151</f>
        <v>800000</v>
      </c>
      <c r="C148" s="53">
        <f>C149+C150+C151</f>
        <v>260000</v>
      </c>
      <c r="D148" s="42">
        <f t="shared" si="19"/>
        <v>0.325</v>
      </c>
      <c r="E148" s="45">
        <f t="shared" si="18"/>
        <v>-540000</v>
      </c>
    </row>
    <row r="149" spans="1:5" s="8" customFormat="1" ht="15">
      <c r="A149" s="61" t="s">
        <v>87</v>
      </c>
      <c r="B149" s="70">
        <v>0</v>
      </c>
      <c r="C149" s="70">
        <v>0</v>
      </c>
      <c r="D149" s="42" t="str">
        <f t="shared" si="19"/>
        <v>   </v>
      </c>
      <c r="E149" s="45">
        <f t="shared" si="18"/>
        <v>0</v>
      </c>
    </row>
    <row r="150" spans="1:5" s="8" customFormat="1" ht="15">
      <c r="A150" s="61" t="s">
        <v>102</v>
      </c>
      <c r="B150" s="70">
        <v>0</v>
      </c>
      <c r="C150" s="70">
        <v>0</v>
      </c>
      <c r="D150" s="42" t="str">
        <f t="shared" si="19"/>
        <v>   </v>
      </c>
      <c r="E150" s="45">
        <f t="shared" si="18"/>
        <v>0</v>
      </c>
    </row>
    <row r="151" spans="1:6" s="8" customFormat="1" ht="15">
      <c r="A151" s="61" t="s">
        <v>88</v>
      </c>
      <c r="B151" s="53">
        <v>800000</v>
      </c>
      <c r="C151" s="53">
        <v>260000</v>
      </c>
      <c r="D151" s="42">
        <f t="shared" si="19"/>
        <v>0.325</v>
      </c>
      <c r="E151" s="45">
        <f aca="true" t="shared" si="20" ref="E151:E159">C151-B151</f>
        <v>-540000</v>
      </c>
      <c r="F151"/>
    </row>
    <row r="152" spans="1:6" ht="15">
      <c r="A152" s="41" t="s">
        <v>183</v>
      </c>
      <c r="B152" s="53">
        <v>360000</v>
      </c>
      <c r="C152" s="53">
        <v>359400</v>
      </c>
      <c r="D152" s="42">
        <f>IF(B152=0,"   ",C152/B152)</f>
        <v>0.9983333333333333</v>
      </c>
      <c r="E152" s="65">
        <f>C152-B152</f>
        <v>-600</v>
      </c>
      <c r="F152" s="8"/>
    </row>
    <row r="153" spans="1:5" s="8" customFormat="1" ht="30">
      <c r="A153" s="62" t="s">
        <v>173</v>
      </c>
      <c r="B153" s="70">
        <v>0</v>
      </c>
      <c r="C153" s="70">
        <f>SUM(C154)</f>
        <v>0</v>
      </c>
      <c r="D153" s="42" t="str">
        <f>IF(B153=0,"   ",C153/B153)</f>
        <v>   </v>
      </c>
      <c r="E153" s="45">
        <f t="shared" si="20"/>
        <v>0</v>
      </c>
    </row>
    <row r="154" spans="1:6" s="8" customFormat="1" ht="15">
      <c r="A154" s="61" t="s">
        <v>102</v>
      </c>
      <c r="B154" s="70">
        <v>0</v>
      </c>
      <c r="C154" s="70">
        <v>0</v>
      </c>
      <c r="D154" s="42" t="str">
        <f>IF(B154=0,"   ",C154/B154)</f>
        <v>   </v>
      </c>
      <c r="E154" s="45">
        <f t="shared" si="20"/>
        <v>0</v>
      </c>
      <c r="F154"/>
    </row>
    <row r="155" spans="1:6" ht="15">
      <c r="A155" s="41" t="s">
        <v>167</v>
      </c>
      <c r="B155" s="53">
        <v>0</v>
      </c>
      <c r="C155" s="53">
        <v>0</v>
      </c>
      <c r="D155" s="42" t="str">
        <f t="shared" si="19"/>
        <v>   </v>
      </c>
      <c r="E155" s="65">
        <f>C155-B155</f>
        <v>0</v>
      </c>
      <c r="F155" s="8"/>
    </row>
    <row r="156" spans="1:5" s="8" customFormat="1" ht="15">
      <c r="A156" s="41" t="s">
        <v>176</v>
      </c>
      <c r="B156" s="70">
        <f>B157+B158+B159</f>
        <v>0</v>
      </c>
      <c r="C156" s="70">
        <f>C157+C158+C159</f>
        <v>0</v>
      </c>
      <c r="D156" s="42" t="str">
        <f t="shared" si="19"/>
        <v>   </v>
      </c>
      <c r="E156" s="45">
        <f t="shared" si="20"/>
        <v>0</v>
      </c>
    </row>
    <row r="157" spans="1:5" s="8" customFormat="1" ht="15">
      <c r="A157" s="41" t="s">
        <v>87</v>
      </c>
      <c r="B157" s="70">
        <v>0</v>
      </c>
      <c r="C157" s="70">
        <v>0</v>
      </c>
      <c r="D157" s="42" t="str">
        <f t="shared" si="19"/>
        <v>   </v>
      </c>
      <c r="E157" s="45">
        <f t="shared" si="20"/>
        <v>0</v>
      </c>
    </row>
    <row r="158" spans="1:5" s="8" customFormat="1" ht="15">
      <c r="A158" s="41" t="s">
        <v>102</v>
      </c>
      <c r="B158" s="70">
        <v>0</v>
      </c>
      <c r="C158" s="70">
        <v>0</v>
      </c>
      <c r="D158" s="42" t="str">
        <f t="shared" si="19"/>
        <v>   </v>
      </c>
      <c r="E158" s="45">
        <f t="shared" si="20"/>
        <v>0</v>
      </c>
    </row>
    <row r="159" spans="1:6" s="8" customFormat="1" ht="15">
      <c r="A159" s="41" t="s">
        <v>134</v>
      </c>
      <c r="B159" s="70">
        <v>0</v>
      </c>
      <c r="C159" s="70">
        <v>0</v>
      </c>
      <c r="D159" s="42" t="str">
        <f t="shared" si="19"/>
        <v>   </v>
      </c>
      <c r="E159" s="45">
        <f t="shared" si="20"/>
        <v>0</v>
      </c>
      <c r="F159"/>
    </row>
    <row r="160" spans="1:5" ht="15">
      <c r="A160" s="41" t="s">
        <v>37</v>
      </c>
      <c r="B160" s="53">
        <f>B161+B164+B162+B163+B165+B166+B170+B174+B173+B167+B175</f>
        <v>9992084.51</v>
      </c>
      <c r="C160" s="53">
        <f>C161+C164+C162+C163+C165+C166+C170+C174+C173+C167+C175</f>
        <v>6731252.92</v>
      </c>
      <c r="D160" s="53">
        <f>IF(B160=0,"   ",C160/B160*100)</f>
        <v>67.3658525732385</v>
      </c>
      <c r="E160" s="65">
        <f aca="true" t="shared" si="21" ref="E160:E187">C160-B160</f>
        <v>-3260831.59</v>
      </c>
    </row>
    <row r="161" spans="1:5" ht="14.25" customHeight="1">
      <c r="A161" s="41" t="s">
        <v>94</v>
      </c>
      <c r="B161" s="53">
        <v>600000</v>
      </c>
      <c r="C161" s="53">
        <v>250514.75</v>
      </c>
      <c r="D161" s="53">
        <f>IF(B161=0,"   ",C161/B161*100)</f>
        <v>41.75245833333333</v>
      </c>
      <c r="E161" s="65">
        <f t="shared" si="21"/>
        <v>-349485.25</v>
      </c>
    </row>
    <row r="162" spans="1:5" ht="14.25" customHeight="1">
      <c r="A162" s="41" t="s">
        <v>117</v>
      </c>
      <c r="B162" s="70">
        <v>17293.6</v>
      </c>
      <c r="C162" s="70">
        <v>17293.6</v>
      </c>
      <c r="D162" s="53">
        <f>IF(B162=0,"   ",C162/B162*100)</f>
        <v>100</v>
      </c>
      <c r="E162" s="65">
        <f t="shared" si="21"/>
        <v>0</v>
      </c>
    </row>
    <row r="163" spans="1:5" ht="14.25" customHeight="1">
      <c r="A163" s="41" t="s">
        <v>149</v>
      </c>
      <c r="B163" s="53">
        <v>303025.92</v>
      </c>
      <c r="C163" s="53">
        <v>243146.64</v>
      </c>
      <c r="D163" s="53">
        <f>IF(B163=0,"   ",C163/B163*100)</f>
        <v>80.23955178487702</v>
      </c>
      <c r="E163" s="65">
        <f t="shared" si="21"/>
        <v>-59879.27999999997</v>
      </c>
    </row>
    <row r="164" spans="1:6" ht="15" customHeight="1">
      <c r="A164" s="41" t="s">
        <v>135</v>
      </c>
      <c r="B164" s="53">
        <v>321000</v>
      </c>
      <c r="C164" s="53">
        <v>109155.15</v>
      </c>
      <c r="D164" s="53">
        <f>IF(B164=0,"   ",C164/B164*100)</f>
        <v>34.004719626168225</v>
      </c>
      <c r="E164" s="65">
        <f t="shared" si="21"/>
        <v>-211844.85</v>
      </c>
      <c r="F164" s="8"/>
    </row>
    <row r="165" spans="1:5" s="8" customFormat="1" ht="30">
      <c r="A165" s="62" t="s">
        <v>153</v>
      </c>
      <c r="B165" s="70">
        <v>900000</v>
      </c>
      <c r="C165" s="70">
        <v>310206.44</v>
      </c>
      <c r="D165" s="42">
        <f aca="true" t="shared" si="22" ref="D165:D175">IF(B165=0,"   ",C165/B165)</f>
        <v>0.3446738222222222</v>
      </c>
      <c r="E165" s="45">
        <f t="shared" si="21"/>
        <v>-589793.56</v>
      </c>
    </row>
    <row r="166" spans="1:6" s="8" customFormat="1" ht="30">
      <c r="A166" s="61" t="s">
        <v>152</v>
      </c>
      <c r="B166" s="70">
        <v>800000</v>
      </c>
      <c r="C166" s="70">
        <v>431136</v>
      </c>
      <c r="D166" s="42">
        <f t="shared" si="22"/>
        <v>0.53892</v>
      </c>
      <c r="E166" s="45">
        <f t="shared" si="21"/>
        <v>-368864</v>
      </c>
      <c r="F166"/>
    </row>
    <row r="167" spans="1:5" ht="30">
      <c r="A167" s="41" t="s">
        <v>191</v>
      </c>
      <c r="B167" s="53">
        <f>SUM(B168:B169)</f>
        <v>3117119</v>
      </c>
      <c r="C167" s="53">
        <f>SUM(C168:C169)</f>
        <v>1955159.6</v>
      </c>
      <c r="D167" s="42">
        <f t="shared" si="22"/>
        <v>0.6272329032032463</v>
      </c>
      <c r="E167" s="65">
        <f t="shared" si="21"/>
        <v>-1161959.4</v>
      </c>
    </row>
    <row r="168" spans="1:5" ht="15">
      <c r="A168" s="41" t="s">
        <v>181</v>
      </c>
      <c r="B168" s="53">
        <v>1619843.4</v>
      </c>
      <c r="C168" s="53">
        <v>1233292.8</v>
      </c>
      <c r="D168" s="42">
        <f t="shared" si="22"/>
        <v>0.761365450512068</v>
      </c>
      <c r="E168" s="65">
        <f t="shared" si="21"/>
        <v>-386550.59999999986</v>
      </c>
    </row>
    <row r="169" spans="1:5" ht="15">
      <c r="A169" s="41" t="s">
        <v>182</v>
      </c>
      <c r="B169" s="53">
        <v>1497275.6</v>
      </c>
      <c r="C169" s="53">
        <v>721866.8</v>
      </c>
      <c r="D169" s="42">
        <f t="shared" si="22"/>
        <v>0.4821201921676945</v>
      </c>
      <c r="E169" s="65">
        <f t="shared" si="21"/>
        <v>-775408.8</v>
      </c>
    </row>
    <row r="170" spans="1:5" ht="47.25" customHeight="1">
      <c r="A170" s="78" t="s">
        <v>154</v>
      </c>
      <c r="B170" s="53">
        <f>SUM(B171:B172)</f>
        <v>922770.99</v>
      </c>
      <c r="C170" s="53">
        <f>SUM(C171:C172)</f>
        <v>914640.74</v>
      </c>
      <c r="D170" s="42">
        <f t="shared" si="22"/>
        <v>0.9911893090613956</v>
      </c>
      <c r="E170" s="45">
        <f t="shared" si="21"/>
        <v>-8130.25</v>
      </c>
    </row>
    <row r="171" spans="1:5" ht="17.25" customHeight="1">
      <c r="A171" s="78" t="s">
        <v>210</v>
      </c>
      <c r="B171" s="53">
        <v>903882.25</v>
      </c>
      <c r="C171" s="53">
        <v>895752</v>
      </c>
      <c r="D171" s="42">
        <f t="shared" si="22"/>
        <v>0.9910051890055369</v>
      </c>
      <c r="E171" s="45">
        <f t="shared" si="21"/>
        <v>-8130.25</v>
      </c>
    </row>
    <row r="172" spans="1:5" ht="18.75" customHeight="1">
      <c r="A172" s="78" t="s">
        <v>74</v>
      </c>
      <c r="B172" s="53">
        <v>18888.74</v>
      </c>
      <c r="C172" s="53">
        <v>18888.74</v>
      </c>
      <c r="D172" s="42">
        <f t="shared" si="22"/>
        <v>1</v>
      </c>
      <c r="E172" s="45">
        <f t="shared" si="21"/>
        <v>0</v>
      </c>
    </row>
    <row r="173" spans="1:5" ht="14.25" customHeight="1">
      <c r="A173" s="78" t="s">
        <v>188</v>
      </c>
      <c r="B173" s="54">
        <v>3000000</v>
      </c>
      <c r="C173" s="54">
        <v>2500000</v>
      </c>
      <c r="D173" s="42">
        <f t="shared" si="22"/>
        <v>0.8333333333333334</v>
      </c>
      <c r="E173" s="45">
        <f t="shared" si="21"/>
        <v>-500000</v>
      </c>
    </row>
    <row r="174" spans="1:5" ht="14.25" customHeight="1">
      <c r="A174" s="41" t="s">
        <v>168</v>
      </c>
      <c r="B174" s="53">
        <v>0</v>
      </c>
      <c r="C174" s="53">
        <v>0</v>
      </c>
      <c r="D174" s="42" t="str">
        <f t="shared" si="22"/>
        <v>   </v>
      </c>
      <c r="E174" s="65">
        <f t="shared" si="21"/>
        <v>0</v>
      </c>
    </row>
    <row r="175" spans="1:5" ht="14.25" customHeight="1">
      <c r="A175" s="41" t="s">
        <v>225</v>
      </c>
      <c r="B175" s="53">
        <v>10875</v>
      </c>
      <c r="C175" s="53">
        <v>0</v>
      </c>
      <c r="D175" s="42">
        <f t="shared" si="22"/>
        <v>0</v>
      </c>
      <c r="E175" s="65">
        <f t="shared" si="21"/>
        <v>-10875</v>
      </c>
    </row>
    <row r="176" spans="1:5" ht="15">
      <c r="A176" s="41" t="s">
        <v>42</v>
      </c>
      <c r="B176" s="53">
        <f>B177+B179+B180+B181+B182+B178+B184+B188+B183</f>
        <v>23059064.84</v>
      </c>
      <c r="C176" s="53">
        <f>C177+C179+C180+C181+C182+C178+C184+C188+C183</f>
        <v>17417960.86</v>
      </c>
      <c r="D176" s="53">
        <f aca="true" t="shared" si="23" ref="D176:D182">IF(B176=0,"   ",C176/B176*100)</f>
        <v>75.53628467094418</v>
      </c>
      <c r="E176" s="65">
        <f t="shared" si="21"/>
        <v>-5641103.98</v>
      </c>
    </row>
    <row r="177" spans="1:5" ht="15">
      <c r="A177" s="41" t="s">
        <v>95</v>
      </c>
      <c r="B177" s="53">
        <v>7448851.26</v>
      </c>
      <c r="C177" s="53">
        <v>4404927.31</v>
      </c>
      <c r="D177" s="53">
        <f t="shared" si="23"/>
        <v>59.135659395620685</v>
      </c>
      <c r="E177" s="65">
        <f t="shared" si="21"/>
        <v>-3043923.95</v>
      </c>
    </row>
    <row r="178" spans="1:5" ht="15">
      <c r="A178" s="41" t="s">
        <v>150</v>
      </c>
      <c r="B178" s="53">
        <v>140000</v>
      </c>
      <c r="C178" s="53">
        <v>0</v>
      </c>
      <c r="D178" s="53">
        <f t="shared" si="23"/>
        <v>0</v>
      </c>
      <c r="E178" s="65">
        <f t="shared" si="21"/>
        <v>-140000</v>
      </c>
    </row>
    <row r="179" spans="1:5" ht="15">
      <c r="A179" s="41" t="s">
        <v>96</v>
      </c>
      <c r="B179" s="53">
        <v>250000</v>
      </c>
      <c r="C179" s="53">
        <v>180000</v>
      </c>
      <c r="D179" s="53">
        <f t="shared" si="23"/>
        <v>72</v>
      </c>
      <c r="E179" s="65">
        <f t="shared" si="21"/>
        <v>-70000</v>
      </c>
    </row>
    <row r="180" spans="1:5" ht="14.25" customHeight="1">
      <c r="A180" s="41" t="s">
        <v>97</v>
      </c>
      <c r="B180" s="53">
        <v>993900</v>
      </c>
      <c r="C180" s="53">
        <v>109800.49</v>
      </c>
      <c r="D180" s="53">
        <f t="shared" si="23"/>
        <v>11.0474383740819</v>
      </c>
      <c r="E180" s="65">
        <f t="shared" si="21"/>
        <v>-884099.51</v>
      </c>
    </row>
    <row r="181" spans="1:5" ht="13.5" customHeight="1">
      <c r="A181" s="41" t="s">
        <v>98</v>
      </c>
      <c r="B181" s="53">
        <v>6495022.4</v>
      </c>
      <c r="C181" s="53">
        <v>5180152.93</v>
      </c>
      <c r="D181" s="53">
        <f t="shared" si="23"/>
        <v>79.7557361772917</v>
      </c>
      <c r="E181" s="65">
        <f t="shared" si="21"/>
        <v>-1314869.4700000007</v>
      </c>
    </row>
    <row r="182" spans="1:5" ht="13.5" customHeight="1">
      <c r="A182" s="41" t="s">
        <v>146</v>
      </c>
      <c r="B182" s="53">
        <v>139600</v>
      </c>
      <c r="C182" s="53">
        <v>126823.16</v>
      </c>
      <c r="D182" s="53">
        <f t="shared" si="23"/>
        <v>90.84753581661892</v>
      </c>
      <c r="E182" s="65">
        <f t="shared" si="21"/>
        <v>-12776.839999999997</v>
      </c>
    </row>
    <row r="183" spans="1:5" ht="28.5" customHeight="1">
      <c r="A183" s="41" t="s">
        <v>221</v>
      </c>
      <c r="B183" s="53">
        <v>130000</v>
      </c>
      <c r="C183" s="53">
        <v>91000</v>
      </c>
      <c r="D183" s="42">
        <f>IF(B183=0,"   ",C183/B183)</f>
        <v>0.7</v>
      </c>
      <c r="E183" s="65">
        <f>C183-B183</f>
        <v>-39000</v>
      </c>
    </row>
    <row r="184" spans="1:5" ht="27.75" customHeight="1">
      <c r="A184" s="62" t="s">
        <v>179</v>
      </c>
      <c r="B184" s="53">
        <f>B185+B187+B186</f>
        <v>6609945.18</v>
      </c>
      <c r="C184" s="53">
        <f>C185+C187+C186</f>
        <v>6488846.97</v>
      </c>
      <c r="D184" s="42">
        <f aca="true" t="shared" si="24" ref="D184:D191">IF(B184=0,"   ",C184/B184)</f>
        <v>0.9816793926874897</v>
      </c>
      <c r="E184" s="65">
        <f t="shared" si="21"/>
        <v>-121098.20999999996</v>
      </c>
    </row>
    <row r="185" spans="1:5" ht="15">
      <c r="A185" s="41" t="s">
        <v>180</v>
      </c>
      <c r="B185" s="53">
        <v>6209299.06</v>
      </c>
      <c r="C185" s="53">
        <v>6096521.5</v>
      </c>
      <c r="D185" s="42">
        <f t="shared" si="24"/>
        <v>0.9818373122456757</v>
      </c>
      <c r="E185" s="65">
        <f t="shared" si="21"/>
        <v>-112777.55999999959</v>
      </c>
    </row>
    <row r="186" spans="1:5" ht="15">
      <c r="A186" s="41" t="s">
        <v>181</v>
      </c>
      <c r="B186" s="53">
        <v>198169.12</v>
      </c>
      <c r="C186" s="53">
        <v>194569.12</v>
      </c>
      <c r="D186" s="42">
        <f t="shared" si="24"/>
        <v>0.9818336984087127</v>
      </c>
      <c r="E186" s="65">
        <f t="shared" si="21"/>
        <v>-3600</v>
      </c>
    </row>
    <row r="187" spans="1:5" ht="15">
      <c r="A187" s="62" t="s">
        <v>192</v>
      </c>
      <c r="B187" s="53">
        <v>202477</v>
      </c>
      <c r="C187" s="53">
        <v>197756.35</v>
      </c>
      <c r="D187" s="42">
        <f t="shared" si="24"/>
        <v>0.9766855000814908</v>
      </c>
      <c r="E187" s="65">
        <f t="shared" si="21"/>
        <v>-4720.649999999994</v>
      </c>
    </row>
    <row r="188" spans="1:5" ht="27.75" customHeight="1">
      <c r="A188" s="62" t="s">
        <v>189</v>
      </c>
      <c r="B188" s="53">
        <f>B189+B191+B190</f>
        <v>851746</v>
      </c>
      <c r="C188" s="53">
        <f>C189+C191+C190</f>
        <v>836410</v>
      </c>
      <c r="D188" s="42">
        <f t="shared" si="24"/>
        <v>0.981994632202558</v>
      </c>
      <c r="E188" s="65">
        <f>C188-B188</f>
        <v>-15336</v>
      </c>
    </row>
    <row r="189" spans="1:6" ht="15">
      <c r="A189" s="41" t="s">
        <v>190</v>
      </c>
      <c r="B189" s="53">
        <v>501846</v>
      </c>
      <c r="C189" s="53">
        <v>501846</v>
      </c>
      <c r="D189" s="42">
        <f t="shared" si="24"/>
        <v>1</v>
      </c>
      <c r="E189" s="65">
        <f>C189-B189</f>
        <v>0</v>
      </c>
      <c r="F189" s="8"/>
    </row>
    <row r="190" spans="1:6" s="8" customFormat="1" ht="15">
      <c r="A190" s="62" t="s">
        <v>192</v>
      </c>
      <c r="B190" s="70">
        <v>0</v>
      </c>
      <c r="C190" s="70">
        <v>0</v>
      </c>
      <c r="D190" s="42" t="str">
        <f t="shared" si="24"/>
        <v>   </v>
      </c>
      <c r="E190" s="45">
        <f>C190-B190</f>
        <v>0</v>
      </c>
      <c r="F190"/>
    </row>
    <row r="191" spans="1:6" ht="15">
      <c r="A191" s="41" t="s">
        <v>182</v>
      </c>
      <c r="B191" s="70">
        <v>349900</v>
      </c>
      <c r="C191" s="53">
        <v>334564</v>
      </c>
      <c r="D191" s="42">
        <f t="shared" si="24"/>
        <v>0.9561703343812518</v>
      </c>
      <c r="E191" s="65">
        <f>C191-B191</f>
        <v>-15336</v>
      </c>
      <c r="F191" s="8"/>
    </row>
    <row r="192" spans="1:5" s="8" customFormat="1" ht="15">
      <c r="A192" s="41" t="s">
        <v>75</v>
      </c>
      <c r="B192" s="54">
        <f>B193</f>
        <v>122000</v>
      </c>
      <c r="C192" s="54">
        <f>C193</f>
        <v>32000</v>
      </c>
      <c r="D192" s="42">
        <f aca="true" t="shared" si="25" ref="D192:D205">IF(B192=0,"   ",C192/B192)</f>
        <v>0.26229508196721313</v>
      </c>
      <c r="E192" s="45">
        <f aca="true" t="shared" si="26" ref="E192:E205">C192-B192</f>
        <v>-90000</v>
      </c>
    </row>
    <row r="193" spans="1:5" s="8" customFormat="1" ht="15">
      <c r="A193" s="41" t="s">
        <v>76</v>
      </c>
      <c r="B193" s="53">
        <v>122000</v>
      </c>
      <c r="C193" s="53">
        <v>32000</v>
      </c>
      <c r="D193" s="42">
        <f t="shared" si="25"/>
        <v>0.26229508196721313</v>
      </c>
      <c r="E193" s="45">
        <f t="shared" si="26"/>
        <v>-90000</v>
      </c>
    </row>
    <row r="194" spans="1:5" s="8" customFormat="1" ht="15">
      <c r="A194" s="41" t="s">
        <v>9</v>
      </c>
      <c r="B194" s="54">
        <f>B195+B203+B225+B230+B220</f>
        <v>203252805.75</v>
      </c>
      <c r="C194" s="54">
        <f>C195+C203+C225+C230+C220</f>
        <v>159377320.66000003</v>
      </c>
      <c r="D194" s="42">
        <f t="shared" si="25"/>
        <v>0.7841334345762163</v>
      </c>
      <c r="E194" s="45">
        <f t="shared" si="26"/>
        <v>-43875485.089999974</v>
      </c>
    </row>
    <row r="195" spans="1:5" s="8" customFormat="1" ht="15">
      <c r="A195" s="41" t="s">
        <v>54</v>
      </c>
      <c r="B195" s="54">
        <f>B196+B202+B198+B199</f>
        <v>42175700</v>
      </c>
      <c r="C195" s="54">
        <f>C196+C202+C198+C199</f>
        <v>34643229</v>
      </c>
      <c r="D195" s="42">
        <f t="shared" si="25"/>
        <v>0.8214025849007841</v>
      </c>
      <c r="E195" s="45">
        <f t="shared" si="26"/>
        <v>-7532471</v>
      </c>
    </row>
    <row r="196" spans="1:5" s="8" customFormat="1" ht="15">
      <c r="A196" s="41" t="s">
        <v>118</v>
      </c>
      <c r="B196" s="70">
        <v>41145700</v>
      </c>
      <c r="C196" s="71">
        <v>33622929</v>
      </c>
      <c r="D196" s="42">
        <f t="shared" si="25"/>
        <v>0.8171675047453318</v>
      </c>
      <c r="E196" s="45">
        <f t="shared" si="26"/>
        <v>-7522771</v>
      </c>
    </row>
    <row r="197" spans="1:5" s="8" customFormat="1" ht="17.25" customHeight="1">
      <c r="A197" s="61" t="s">
        <v>119</v>
      </c>
      <c r="B197" s="70">
        <v>35879200</v>
      </c>
      <c r="C197" s="71">
        <v>29883000</v>
      </c>
      <c r="D197" s="42">
        <f t="shared" si="25"/>
        <v>0.8328781020758546</v>
      </c>
      <c r="E197" s="45">
        <f t="shared" si="26"/>
        <v>-5996200</v>
      </c>
    </row>
    <row r="198" spans="1:5" s="8" customFormat="1" ht="30">
      <c r="A198" s="61" t="s">
        <v>137</v>
      </c>
      <c r="B198" s="70">
        <v>20000</v>
      </c>
      <c r="C198" s="71">
        <v>20000</v>
      </c>
      <c r="D198" s="42">
        <f t="shared" si="25"/>
        <v>1</v>
      </c>
      <c r="E198" s="45">
        <f t="shared" si="26"/>
        <v>0</v>
      </c>
    </row>
    <row r="199" spans="1:5" s="8" customFormat="1" ht="15">
      <c r="A199" s="41" t="s">
        <v>186</v>
      </c>
      <c r="B199" s="70">
        <f>B201+B200</f>
        <v>1000000</v>
      </c>
      <c r="C199" s="70">
        <f>C201+C200</f>
        <v>1000000</v>
      </c>
      <c r="D199" s="42">
        <f>IF(B199=0,"   ",C199/B199)</f>
        <v>1</v>
      </c>
      <c r="E199" s="45">
        <f>C199-B199</f>
        <v>0</v>
      </c>
    </row>
    <row r="200" spans="1:5" s="8" customFormat="1" ht="30">
      <c r="A200" s="61" t="s">
        <v>137</v>
      </c>
      <c r="B200" s="70">
        <v>0</v>
      </c>
      <c r="C200" s="71">
        <v>0</v>
      </c>
      <c r="D200" s="42" t="str">
        <f>IF(B200=0,"   ",C200/B200)</f>
        <v>   </v>
      </c>
      <c r="E200" s="45">
        <f>C200-B200</f>
        <v>0</v>
      </c>
    </row>
    <row r="201" spans="1:5" s="8" customFormat="1" ht="15">
      <c r="A201" s="61" t="s">
        <v>187</v>
      </c>
      <c r="B201" s="70">
        <v>1000000</v>
      </c>
      <c r="C201" s="70">
        <v>1000000</v>
      </c>
      <c r="D201" s="42">
        <f>IF(B201=0,"   ",C201/B201)</f>
        <v>1</v>
      </c>
      <c r="E201" s="45">
        <f>C201-B201</f>
        <v>0</v>
      </c>
    </row>
    <row r="202" spans="1:5" s="8" customFormat="1" ht="15">
      <c r="A202" s="41" t="s">
        <v>147</v>
      </c>
      <c r="B202" s="70">
        <v>10000</v>
      </c>
      <c r="C202" s="70">
        <v>300</v>
      </c>
      <c r="D202" s="42">
        <f t="shared" si="25"/>
        <v>0.03</v>
      </c>
      <c r="E202" s="45">
        <f t="shared" si="26"/>
        <v>-9700</v>
      </c>
    </row>
    <row r="203" spans="1:5" s="8" customFormat="1" ht="15">
      <c r="A203" s="41" t="s">
        <v>55</v>
      </c>
      <c r="B203" s="70">
        <f>B204+B206+B219+B216</f>
        <v>132411605.75</v>
      </c>
      <c r="C203" s="70">
        <f>C204+C206+C219+C216</f>
        <v>101539777.49</v>
      </c>
      <c r="D203" s="42">
        <f t="shared" si="25"/>
        <v>0.7668495288978852</v>
      </c>
      <c r="E203" s="45">
        <f t="shared" si="26"/>
        <v>-30871828.260000005</v>
      </c>
    </row>
    <row r="204" spans="1:5" s="8" customFormat="1" ht="15">
      <c r="A204" s="41" t="s">
        <v>118</v>
      </c>
      <c r="B204" s="70">
        <v>124471229.75</v>
      </c>
      <c r="C204" s="71">
        <v>99425039</v>
      </c>
      <c r="D204" s="42">
        <f t="shared" si="25"/>
        <v>0.7987792777471133</v>
      </c>
      <c r="E204" s="45">
        <f t="shared" si="26"/>
        <v>-25046190.75</v>
      </c>
    </row>
    <row r="205" spans="1:5" s="8" customFormat="1" ht="15.75" customHeight="1">
      <c r="A205" s="61" t="s">
        <v>119</v>
      </c>
      <c r="B205" s="70">
        <v>104093700</v>
      </c>
      <c r="C205" s="70">
        <v>86620100</v>
      </c>
      <c r="D205" s="42">
        <f t="shared" si="25"/>
        <v>0.8321358545233766</v>
      </c>
      <c r="E205" s="45">
        <f t="shared" si="26"/>
        <v>-17473600</v>
      </c>
    </row>
    <row r="206" spans="1:5" s="8" customFormat="1" ht="15">
      <c r="A206" s="41" t="s">
        <v>100</v>
      </c>
      <c r="B206" s="70">
        <f>B207+B208+B211+B215</f>
        <v>1868400</v>
      </c>
      <c r="C206" s="70">
        <f>C207+C208+C211+C215</f>
        <v>1868332.4900000002</v>
      </c>
      <c r="D206" s="42">
        <f aca="true" t="shared" si="27" ref="D206:D224">IF(B206=0,"   ",C206/B206)</f>
        <v>0.999963867480197</v>
      </c>
      <c r="E206" s="45">
        <f aca="true" t="shared" si="28" ref="E206:E224">C206-B206</f>
        <v>-67.50999999977648</v>
      </c>
    </row>
    <row r="207" spans="1:5" s="8" customFormat="1" ht="15">
      <c r="A207" s="41" t="s">
        <v>101</v>
      </c>
      <c r="B207" s="70">
        <v>0</v>
      </c>
      <c r="C207" s="70">
        <v>0</v>
      </c>
      <c r="D207" s="42" t="str">
        <f t="shared" si="27"/>
        <v>   </v>
      </c>
      <c r="E207" s="45">
        <f t="shared" si="28"/>
        <v>0</v>
      </c>
    </row>
    <row r="208" spans="1:5" s="8" customFormat="1" ht="15">
      <c r="A208" s="61" t="s">
        <v>132</v>
      </c>
      <c r="B208" s="70">
        <f>B209+B210</f>
        <v>0</v>
      </c>
      <c r="C208" s="70">
        <f>C209+C210</f>
        <v>0</v>
      </c>
      <c r="D208" s="42" t="str">
        <f t="shared" si="27"/>
        <v>   </v>
      </c>
      <c r="E208" s="45">
        <f t="shared" si="28"/>
        <v>0</v>
      </c>
    </row>
    <row r="209" spans="1:5" s="8" customFormat="1" ht="15" customHeight="1">
      <c r="A209" s="61" t="s">
        <v>78</v>
      </c>
      <c r="B209" s="53">
        <v>0</v>
      </c>
      <c r="C209" s="53">
        <v>0</v>
      </c>
      <c r="D209" s="42" t="str">
        <f t="shared" si="27"/>
        <v>   </v>
      </c>
      <c r="E209" s="45">
        <f t="shared" si="28"/>
        <v>0</v>
      </c>
    </row>
    <row r="210" spans="1:5" s="8" customFormat="1" ht="13.5" customHeight="1">
      <c r="A210" s="61" t="s">
        <v>79</v>
      </c>
      <c r="B210" s="53">
        <v>0</v>
      </c>
      <c r="C210" s="53">
        <v>0</v>
      </c>
      <c r="D210" s="42" t="str">
        <f t="shared" si="27"/>
        <v>   </v>
      </c>
      <c r="E210" s="45">
        <f t="shared" si="28"/>
        <v>0</v>
      </c>
    </row>
    <row r="211" spans="1:5" s="8" customFormat="1" ht="45" customHeight="1">
      <c r="A211" s="61" t="s">
        <v>136</v>
      </c>
      <c r="B211" s="53">
        <f>B212+B213+B214</f>
        <v>1114800</v>
      </c>
      <c r="C211" s="53">
        <f>C212+C213+C214</f>
        <v>1114796.32</v>
      </c>
      <c r="D211" s="42">
        <f t="shared" si="27"/>
        <v>0.9999966989594546</v>
      </c>
      <c r="E211" s="45">
        <f t="shared" si="28"/>
        <v>-3.6799999999348074</v>
      </c>
    </row>
    <row r="212" spans="1:5" s="8" customFormat="1" ht="15">
      <c r="A212" s="61" t="s">
        <v>84</v>
      </c>
      <c r="B212" s="70">
        <v>952500</v>
      </c>
      <c r="C212" s="70">
        <v>952500</v>
      </c>
      <c r="D212" s="42">
        <f t="shared" si="27"/>
        <v>1</v>
      </c>
      <c r="E212" s="45">
        <f t="shared" si="28"/>
        <v>0</v>
      </c>
    </row>
    <row r="213" spans="1:6" s="8" customFormat="1" ht="13.5" customHeight="1">
      <c r="A213" s="61" t="s">
        <v>78</v>
      </c>
      <c r="B213" s="53">
        <v>60800</v>
      </c>
      <c r="C213" s="53">
        <v>60798.16</v>
      </c>
      <c r="D213" s="42">
        <f aca="true" t="shared" si="29" ref="D213:D218">IF(B213=0,"   ",C213/B213)</f>
        <v>0.9999697368421053</v>
      </c>
      <c r="E213" s="45">
        <f aca="true" t="shared" si="30" ref="E213:E218">C213-B213</f>
        <v>-1.8399999999965075</v>
      </c>
      <c r="F213"/>
    </row>
    <row r="214" spans="1:6" ht="14.25" customHeight="1">
      <c r="A214" s="61" t="s">
        <v>79</v>
      </c>
      <c r="B214" s="53">
        <v>101500</v>
      </c>
      <c r="C214" s="53">
        <v>101498.16</v>
      </c>
      <c r="D214" s="42">
        <f t="shared" si="29"/>
        <v>0.9999818719211823</v>
      </c>
      <c r="E214" s="65">
        <f t="shared" si="30"/>
        <v>-1.8399999999965075</v>
      </c>
      <c r="F214" s="8"/>
    </row>
    <row r="215" spans="1:5" s="8" customFormat="1" ht="29.25" customHeight="1">
      <c r="A215" s="61" t="s">
        <v>208</v>
      </c>
      <c r="B215" s="70">
        <v>753600</v>
      </c>
      <c r="C215" s="70">
        <v>753536.17</v>
      </c>
      <c r="D215" s="42">
        <f t="shared" si="29"/>
        <v>0.999915299893843</v>
      </c>
      <c r="E215" s="45">
        <f t="shared" si="30"/>
        <v>-63.82999999995809</v>
      </c>
    </row>
    <row r="216" spans="1:5" s="8" customFormat="1" ht="32.25" customHeight="1">
      <c r="A216" s="61" t="s">
        <v>215</v>
      </c>
      <c r="B216" s="70">
        <f>SUM(B217:B218)</f>
        <v>5871976</v>
      </c>
      <c r="C216" s="70">
        <f>SUM(C217:C218)</f>
        <v>86806</v>
      </c>
      <c r="D216" s="42">
        <f t="shared" si="29"/>
        <v>0.01478309856852276</v>
      </c>
      <c r="E216" s="45">
        <f t="shared" si="30"/>
        <v>-5785170</v>
      </c>
    </row>
    <row r="217" spans="1:5" s="8" customFormat="1" ht="15">
      <c r="A217" s="61" t="s">
        <v>78</v>
      </c>
      <c r="B217" s="70">
        <v>5727300</v>
      </c>
      <c r="C217" s="70">
        <v>0</v>
      </c>
      <c r="D217" s="42">
        <f t="shared" si="29"/>
        <v>0</v>
      </c>
      <c r="E217" s="45">
        <f t="shared" si="30"/>
        <v>-5727300</v>
      </c>
    </row>
    <row r="218" spans="1:5" s="8" customFormat="1" ht="15">
      <c r="A218" s="61" t="s">
        <v>79</v>
      </c>
      <c r="B218" s="70">
        <v>144676</v>
      </c>
      <c r="C218" s="70">
        <v>86806</v>
      </c>
      <c r="D218" s="42">
        <f t="shared" si="29"/>
        <v>0.6000027647985844</v>
      </c>
      <c r="E218" s="45">
        <f t="shared" si="30"/>
        <v>-57870</v>
      </c>
    </row>
    <row r="219" spans="1:5" s="8" customFormat="1" ht="15">
      <c r="A219" s="62" t="s">
        <v>148</v>
      </c>
      <c r="B219" s="70">
        <v>200000</v>
      </c>
      <c r="C219" s="70">
        <v>159600</v>
      </c>
      <c r="D219" s="42">
        <f t="shared" si="27"/>
        <v>0.798</v>
      </c>
      <c r="E219" s="45">
        <f t="shared" si="28"/>
        <v>-40400</v>
      </c>
    </row>
    <row r="220" spans="1:5" s="8" customFormat="1" ht="15">
      <c r="A220" s="41" t="s">
        <v>174</v>
      </c>
      <c r="B220" s="70">
        <f>B221+B222</f>
        <v>20614200</v>
      </c>
      <c r="C220" s="70">
        <f>C221+C222</f>
        <v>17156058.58</v>
      </c>
      <c r="D220" s="42">
        <f t="shared" si="27"/>
        <v>0.8322446944339338</v>
      </c>
      <c r="E220" s="45">
        <f t="shared" si="28"/>
        <v>-3458141.420000002</v>
      </c>
    </row>
    <row r="221" spans="1:5" s="8" customFormat="1" ht="15">
      <c r="A221" s="41" t="s">
        <v>99</v>
      </c>
      <c r="B221" s="70">
        <v>19576200</v>
      </c>
      <c r="C221" s="71">
        <v>16356558.58</v>
      </c>
      <c r="D221" s="42">
        <f t="shared" si="27"/>
        <v>0.8355328705264556</v>
      </c>
      <c r="E221" s="45">
        <f t="shared" si="28"/>
        <v>-3219641.42</v>
      </c>
    </row>
    <row r="222" spans="1:5" s="8" customFormat="1" ht="45.75" customHeight="1">
      <c r="A222" s="41" t="s">
        <v>193</v>
      </c>
      <c r="B222" s="70">
        <f>SUM(B223:B224)</f>
        <v>1038000</v>
      </c>
      <c r="C222" s="70">
        <f>SUM(C223:C224)</f>
        <v>799500</v>
      </c>
      <c r="D222" s="42">
        <f t="shared" si="27"/>
        <v>0.7702312138728323</v>
      </c>
      <c r="E222" s="45">
        <f t="shared" si="28"/>
        <v>-238500</v>
      </c>
    </row>
    <row r="223" spans="1:5" s="8" customFormat="1" ht="15" customHeight="1">
      <c r="A223" s="61" t="s">
        <v>78</v>
      </c>
      <c r="B223" s="53">
        <v>830300</v>
      </c>
      <c r="C223" s="53">
        <v>647500</v>
      </c>
      <c r="D223" s="42">
        <f t="shared" si="27"/>
        <v>0.7798386125496808</v>
      </c>
      <c r="E223" s="45">
        <f t="shared" si="28"/>
        <v>-182800</v>
      </c>
    </row>
    <row r="224" spans="1:5" s="8" customFormat="1" ht="13.5" customHeight="1">
      <c r="A224" s="61" t="s">
        <v>194</v>
      </c>
      <c r="B224" s="53">
        <v>207700</v>
      </c>
      <c r="C224" s="53">
        <v>152000</v>
      </c>
      <c r="D224" s="42">
        <f t="shared" si="27"/>
        <v>0.731824747231584</v>
      </c>
      <c r="E224" s="45">
        <f t="shared" si="28"/>
        <v>-55700</v>
      </c>
    </row>
    <row r="225" spans="1:5" s="8" customFormat="1" ht="15">
      <c r="A225" s="41" t="s">
        <v>56</v>
      </c>
      <c r="B225" s="70">
        <f>B226+B227+B228+B229</f>
        <v>2121100</v>
      </c>
      <c r="C225" s="70">
        <f>C226+C227+C228+C229</f>
        <v>1539887.3</v>
      </c>
      <c r="D225" s="42">
        <f aca="true" t="shared" si="31" ref="D225:D232">IF(B225=0,"   ",C225/B225)</f>
        <v>0.7259852435057281</v>
      </c>
      <c r="E225" s="45">
        <f aca="true" t="shared" si="32" ref="E225:E232">C225-B225</f>
        <v>-581212.7</v>
      </c>
    </row>
    <row r="226" spans="1:5" s="8" customFormat="1" ht="15">
      <c r="A226" s="41" t="s">
        <v>120</v>
      </c>
      <c r="B226" s="70">
        <v>1935100</v>
      </c>
      <c r="C226" s="70">
        <v>1385877.3</v>
      </c>
      <c r="D226" s="42">
        <f t="shared" si="31"/>
        <v>0.7161786470983412</v>
      </c>
      <c r="E226" s="45">
        <f t="shared" si="32"/>
        <v>-549222.7</v>
      </c>
    </row>
    <row r="227" spans="1:5" s="8" customFormat="1" ht="15">
      <c r="A227" s="41" t="s">
        <v>121</v>
      </c>
      <c r="B227" s="70">
        <v>65000</v>
      </c>
      <c r="C227" s="70">
        <v>65000</v>
      </c>
      <c r="D227" s="42">
        <f t="shared" si="31"/>
        <v>1</v>
      </c>
      <c r="E227" s="45">
        <f t="shared" si="32"/>
        <v>0</v>
      </c>
    </row>
    <row r="228" spans="1:5" s="8" customFormat="1" ht="15">
      <c r="A228" s="41" t="s">
        <v>122</v>
      </c>
      <c r="B228" s="70">
        <v>20000</v>
      </c>
      <c r="C228" s="70">
        <v>17010</v>
      </c>
      <c r="D228" s="42">
        <f t="shared" si="31"/>
        <v>0.8505</v>
      </c>
      <c r="E228" s="45">
        <f t="shared" si="32"/>
        <v>-2990</v>
      </c>
    </row>
    <row r="229" spans="1:5" s="8" customFormat="1" ht="15">
      <c r="A229" s="41" t="s">
        <v>123</v>
      </c>
      <c r="B229" s="70">
        <v>101000</v>
      </c>
      <c r="C229" s="70">
        <v>72000</v>
      </c>
      <c r="D229" s="42">
        <f t="shared" si="31"/>
        <v>0.7128712871287128</v>
      </c>
      <c r="E229" s="45">
        <f t="shared" si="32"/>
        <v>-29000</v>
      </c>
    </row>
    <row r="230" spans="1:5" s="8" customFormat="1" ht="15">
      <c r="A230" s="41" t="s">
        <v>57</v>
      </c>
      <c r="B230" s="70">
        <v>5930200</v>
      </c>
      <c r="C230" s="70">
        <v>4498368.29</v>
      </c>
      <c r="D230" s="42">
        <f t="shared" si="31"/>
        <v>0.7585525429159219</v>
      </c>
      <c r="E230" s="45">
        <f t="shared" si="32"/>
        <v>-1431831.71</v>
      </c>
    </row>
    <row r="231" spans="1:5" s="8" customFormat="1" ht="15">
      <c r="A231" s="41" t="s">
        <v>7</v>
      </c>
      <c r="B231" s="70">
        <v>4018300</v>
      </c>
      <c r="C231" s="71">
        <v>3025459.27</v>
      </c>
      <c r="D231" s="42">
        <f t="shared" si="31"/>
        <v>0.7529202075504566</v>
      </c>
      <c r="E231" s="45">
        <f t="shared" si="32"/>
        <v>-992840.73</v>
      </c>
    </row>
    <row r="232" spans="1:5" s="8" customFormat="1" ht="14.25" customHeight="1">
      <c r="A232" s="41" t="s">
        <v>127</v>
      </c>
      <c r="B232" s="70">
        <v>10000</v>
      </c>
      <c r="C232" s="71">
        <v>10000</v>
      </c>
      <c r="D232" s="42">
        <f t="shared" si="31"/>
        <v>1</v>
      </c>
      <c r="E232" s="45">
        <f t="shared" si="32"/>
        <v>0</v>
      </c>
    </row>
    <row r="233" spans="1:5" s="8" customFormat="1" ht="15">
      <c r="A233" s="41" t="s">
        <v>80</v>
      </c>
      <c r="B233" s="77">
        <f>SUM(B234,)</f>
        <v>36011826.43</v>
      </c>
      <c r="C233" s="77">
        <f>SUM(C234,)</f>
        <v>24108728.65</v>
      </c>
      <c r="D233" s="42">
        <f aca="true" t="shared" si="33" ref="D233:D258">IF(B233=0,"   ",C233/B233)</f>
        <v>0.6694669790454169</v>
      </c>
      <c r="E233" s="45">
        <f aca="true" t="shared" si="34" ref="E233:E242">C233-B233</f>
        <v>-11903097.780000001</v>
      </c>
    </row>
    <row r="234" spans="1:5" s="8" customFormat="1" ht="13.5" customHeight="1">
      <c r="A234" s="41" t="s">
        <v>58</v>
      </c>
      <c r="B234" s="70">
        <f>B253+B235+B254+B242+B246+B236+B258+B250+B255+B241</f>
        <v>36011826.43</v>
      </c>
      <c r="C234" s="70">
        <f>C253+C235+C254+C242+C246+C236+C258+C250+C255+C241</f>
        <v>24108728.65</v>
      </c>
      <c r="D234" s="42">
        <f t="shared" si="33"/>
        <v>0.6694669790454169</v>
      </c>
      <c r="E234" s="45">
        <f t="shared" si="34"/>
        <v>-11903097.780000001</v>
      </c>
    </row>
    <row r="235" spans="1:5" s="8" customFormat="1" ht="15">
      <c r="A235" s="41" t="s">
        <v>99</v>
      </c>
      <c r="B235" s="70">
        <v>22326500</v>
      </c>
      <c r="C235" s="71">
        <v>15489703.48</v>
      </c>
      <c r="D235" s="42">
        <f t="shared" si="33"/>
        <v>0.6937810888406154</v>
      </c>
      <c r="E235" s="45">
        <f t="shared" si="34"/>
        <v>-6836796.52</v>
      </c>
    </row>
    <row r="236" spans="1:5" s="8" customFormat="1" ht="29.25" customHeight="1">
      <c r="A236" s="62" t="s">
        <v>195</v>
      </c>
      <c r="B236" s="70">
        <f>B237+B239+B240</f>
        <v>3627100</v>
      </c>
      <c r="C236" s="70">
        <f>C237+C239+C240</f>
        <v>3627100</v>
      </c>
      <c r="D236" s="42">
        <f t="shared" si="33"/>
        <v>1</v>
      </c>
      <c r="E236" s="45">
        <f t="shared" si="34"/>
        <v>0</v>
      </c>
    </row>
    <row r="237" spans="1:5" s="8" customFormat="1" ht="15" customHeight="1">
      <c r="A237" s="61" t="s">
        <v>78</v>
      </c>
      <c r="B237" s="53">
        <v>2901600</v>
      </c>
      <c r="C237" s="53">
        <v>2901600</v>
      </c>
      <c r="D237" s="42">
        <f t="shared" si="33"/>
        <v>1</v>
      </c>
      <c r="E237" s="45">
        <f t="shared" si="34"/>
        <v>0</v>
      </c>
    </row>
    <row r="238" spans="1:5" s="8" customFormat="1" ht="15">
      <c r="A238" s="62" t="s">
        <v>196</v>
      </c>
      <c r="B238" s="70">
        <v>42800</v>
      </c>
      <c r="C238" s="71">
        <v>42800</v>
      </c>
      <c r="D238" s="42">
        <f>IF(B238=0,"   ",C238/B238)</f>
        <v>1</v>
      </c>
      <c r="E238" s="45">
        <f t="shared" si="34"/>
        <v>0</v>
      </c>
    </row>
    <row r="239" spans="1:5" s="8" customFormat="1" ht="13.5" customHeight="1">
      <c r="A239" s="61" t="s">
        <v>194</v>
      </c>
      <c r="B239" s="53">
        <v>714800</v>
      </c>
      <c r="C239" s="53">
        <v>714800</v>
      </c>
      <c r="D239" s="42">
        <f t="shared" si="33"/>
        <v>1</v>
      </c>
      <c r="E239" s="45">
        <f t="shared" si="34"/>
        <v>0</v>
      </c>
    </row>
    <row r="240" spans="1:5" s="8" customFormat="1" ht="13.5" customHeight="1">
      <c r="A240" s="61" t="s">
        <v>197</v>
      </c>
      <c r="B240" s="53">
        <v>10700</v>
      </c>
      <c r="C240" s="53">
        <v>10700</v>
      </c>
      <c r="D240" s="42">
        <f t="shared" si="33"/>
        <v>1</v>
      </c>
      <c r="E240" s="45">
        <f t="shared" si="34"/>
        <v>0</v>
      </c>
    </row>
    <row r="241" spans="1:5" s="8" customFormat="1" ht="15">
      <c r="A241" s="41" t="s">
        <v>224</v>
      </c>
      <c r="B241" s="54">
        <v>341400</v>
      </c>
      <c r="C241" s="54">
        <v>0</v>
      </c>
      <c r="D241" s="42">
        <f>IF(B241=0,"   ",C241/B241)</f>
        <v>0</v>
      </c>
      <c r="E241" s="45">
        <f>C241-B241</f>
        <v>-341400</v>
      </c>
    </row>
    <row r="242" spans="1:5" s="8" customFormat="1" ht="15">
      <c r="A242" s="41" t="s">
        <v>177</v>
      </c>
      <c r="B242" s="70">
        <f>SUM(B243:B245)</f>
        <v>17143.43</v>
      </c>
      <c r="C242" s="70">
        <f>SUM(C243:C245)</f>
        <v>17142.86</v>
      </c>
      <c r="D242" s="42">
        <f t="shared" si="33"/>
        <v>0.999966751111067</v>
      </c>
      <c r="E242" s="45">
        <f t="shared" si="34"/>
        <v>-0.569999999999709</v>
      </c>
    </row>
    <row r="243" spans="1:5" s="8" customFormat="1" ht="15" customHeight="1">
      <c r="A243" s="61" t="s">
        <v>84</v>
      </c>
      <c r="B243" s="53">
        <v>6000</v>
      </c>
      <c r="C243" s="53">
        <v>6000</v>
      </c>
      <c r="D243" s="42">
        <f t="shared" si="33"/>
        <v>1</v>
      </c>
      <c r="E243" s="45">
        <f aca="true" t="shared" si="35" ref="E243:E250">C243-B243</f>
        <v>0</v>
      </c>
    </row>
    <row r="244" spans="1:6" s="8" customFormat="1" ht="13.5" customHeight="1">
      <c r="A244" s="61" t="s">
        <v>78</v>
      </c>
      <c r="B244" s="53">
        <v>2571.43</v>
      </c>
      <c r="C244" s="53">
        <v>2571.43</v>
      </c>
      <c r="D244" s="42">
        <f t="shared" si="33"/>
        <v>1</v>
      </c>
      <c r="E244" s="45">
        <f t="shared" si="35"/>
        <v>0</v>
      </c>
      <c r="F244"/>
    </row>
    <row r="245" spans="1:5" ht="14.25" customHeight="1">
      <c r="A245" s="61" t="s">
        <v>79</v>
      </c>
      <c r="B245" s="53">
        <v>8572</v>
      </c>
      <c r="C245" s="53">
        <v>8571.43</v>
      </c>
      <c r="D245" s="42">
        <f t="shared" si="33"/>
        <v>0.9999335044330379</v>
      </c>
      <c r="E245" s="65">
        <f t="shared" si="35"/>
        <v>-0.569999999999709</v>
      </c>
    </row>
    <row r="246" spans="1:6" ht="18.75" customHeight="1">
      <c r="A246" s="41" t="s">
        <v>219</v>
      </c>
      <c r="B246" s="70">
        <f>SUM(B247:B249)</f>
        <v>2140749</v>
      </c>
      <c r="C246" s="70">
        <f>SUM(C247:C249)</f>
        <v>2140323.9</v>
      </c>
      <c r="D246" s="42">
        <f t="shared" si="33"/>
        <v>0.9998014246415623</v>
      </c>
      <c r="E246" s="65">
        <f t="shared" si="35"/>
        <v>-425.10000000009313</v>
      </c>
      <c r="F246" s="8"/>
    </row>
    <row r="247" spans="1:5" s="8" customFormat="1" ht="15" customHeight="1">
      <c r="A247" s="61" t="s">
        <v>84</v>
      </c>
      <c r="B247" s="53">
        <v>1829004.06</v>
      </c>
      <c r="C247" s="53">
        <v>1829004.06</v>
      </c>
      <c r="D247" s="42">
        <f t="shared" si="33"/>
        <v>1</v>
      </c>
      <c r="E247" s="45">
        <f t="shared" si="35"/>
        <v>0</v>
      </c>
    </row>
    <row r="248" spans="1:6" s="8" customFormat="1" ht="13.5" customHeight="1">
      <c r="A248" s="61" t="s">
        <v>78</v>
      </c>
      <c r="B248" s="53">
        <v>116744.94</v>
      </c>
      <c r="C248" s="53">
        <v>116744.94</v>
      </c>
      <c r="D248" s="42">
        <f t="shared" si="33"/>
        <v>1</v>
      </c>
      <c r="E248" s="45">
        <f t="shared" si="35"/>
        <v>0</v>
      </c>
      <c r="F248"/>
    </row>
    <row r="249" spans="1:6" ht="14.25" customHeight="1">
      <c r="A249" s="61" t="s">
        <v>79</v>
      </c>
      <c r="B249" s="53">
        <v>195000</v>
      </c>
      <c r="C249" s="53">
        <v>194574.9</v>
      </c>
      <c r="D249" s="42">
        <f t="shared" si="33"/>
        <v>0.9978199999999999</v>
      </c>
      <c r="E249" s="65">
        <f t="shared" si="35"/>
        <v>-425.1000000000058</v>
      </c>
      <c r="F249" s="8"/>
    </row>
    <row r="250" spans="1:5" s="8" customFormat="1" ht="30">
      <c r="A250" s="41" t="s">
        <v>207</v>
      </c>
      <c r="B250" s="70">
        <f>SUM(B251:B252)</f>
        <v>225000</v>
      </c>
      <c r="C250" s="70">
        <f>SUM(C251:C252)</f>
        <v>225000</v>
      </c>
      <c r="D250" s="42">
        <f t="shared" si="33"/>
        <v>1</v>
      </c>
      <c r="E250" s="45">
        <f t="shared" si="35"/>
        <v>0</v>
      </c>
    </row>
    <row r="251" spans="1:5" s="8" customFormat="1" ht="15" customHeight="1">
      <c r="A251" s="61" t="s">
        <v>84</v>
      </c>
      <c r="B251" s="53">
        <v>150000</v>
      </c>
      <c r="C251" s="53">
        <v>150000</v>
      </c>
      <c r="D251" s="42">
        <f t="shared" si="33"/>
        <v>1</v>
      </c>
      <c r="E251" s="45">
        <f aca="true" t="shared" si="36" ref="E251:E258">C251-B251</f>
        <v>0</v>
      </c>
    </row>
    <row r="252" spans="1:6" s="8" customFormat="1" ht="13.5" customHeight="1">
      <c r="A252" s="61" t="s">
        <v>78</v>
      </c>
      <c r="B252" s="53">
        <v>75000</v>
      </c>
      <c r="C252" s="53">
        <v>75000</v>
      </c>
      <c r="D252" s="42">
        <f t="shared" si="33"/>
        <v>1</v>
      </c>
      <c r="E252" s="45">
        <f t="shared" si="36"/>
        <v>0</v>
      </c>
      <c r="F252"/>
    </row>
    <row r="253" spans="1:5" ht="27.75" customHeight="1">
      <c r="A253" s="41" t="s">
        <v>111</v>
      </c>
      <c r="B253" s="70">
        <v>1693000</v>
      </c>
      <c r="C253" s="70">
        <v>1684384.41</v>
      </c>
      <c r="D253" s="42">
        <f t="shared" si="33"/>
        <v>0.9949110513880685</v>
      </c>
      <c r="E253" s="65">
        <f t="shared" si="36"/>
        <v>-8615.590000000084</v>
      </c>
    </row>
    <row r="254" spans="1:6" ht="27.75" customHeight="1">
      <c r="A254" s="41" t="s">
        <v>155</v>
      </c>
      <c r="B254" s="70">
        <v>903290</v>
      </c>
      <c r="C254" s="70">
        <v>903290</v>
      </c>
      <c r="D254" s="42">
        <f t="shared" si="33"/>
        <v>1</v>
      </c>
      <c r="E254" s="65">
        <f t="shared" si="36"/>
        <v>0</v>
      </c>
      <c r="F254" s="8"/>
    </row>
    <row r="255" spans="1:5" s="8" customFormat="1" ht="32.25" customHeight="1">
      <c r="A255" s="61" t="s">
        <v>215</v>
      </c>
      <c r="B255" s="70">
        <f>SUM(B256:B257)</f>
        <v>4337644</v>
      </c>
      <c r="C255" s="70">
        <f>SUM(C256:C257)</f>
        <v>21784</v>
      </c>
      <c r="D255" s="42">
        <f t="shared" si="33"/>
        <v>0.005022081111312962</v>
      </c>
      <c r="E255" s="45">
        <f t="shared" si="36"/>
        <v>-4315860</v>
      </c>
    </row>
    <row r="256" spans="1:5" s="8" customFormat="1" ht="15">
      <c r="A256" s="61" t="s">
        <v>78</v>
      </c>
      <c r="B256" s="70">
        <v>4272700</v>
      </c>
      <c r="C256" s="70">
        <v>0</v>
      </c>
      <c r="D256" s="42">
        <f t="shared" si="33"/>
        <v>0</v>
      </c>
      <c r="E256" s="45">
        <f t="shared" si="36"/>
        <v>-4272700</v>
      </c>
    </row>
    <row r="257" spans="1:5" s="8" customFormat="1" ht="15">
      <c r="A257" s="61" t="s">
        <v>79</v>
      </c>
      <c r="B257" s="70">
        <v>64944</v>
      </c>
      <c r="C257" s="70">
        <v>21784</v>
      </c>
      <c r="D257" s="42">
        <f t="shared" si="33"/>
        <v>0.3354274451835427</v>
      </c>
      <c r="E257" s="45">
        <f t="shared" si="36"/>
        <v>-43160</v>
      </c>
    </row>
    <row r="258" spans="1:6" s="8" customFormat="1" ht="15">
      <c r="A258" s="41" t="s">
        <v>198</v>
      </c>
      <c r="B258" s="54">
        <v>400000</v>
      </c>
      <c r="C258" s="54">
        <v>0</v>
      </c>
      <c r="D258" s="42">
        <f t="shared" si="33"/>
        <v>0</v>
      </c>
      <c r="E258" s="45">
        <f t="shared" si="36"/>
        <v>-400000</v>
      </c>
      <c r="F258" s="4"/>
    </row>
    <row r="259" spans="1:5" ht="16.5" customHeight="1">
      <c r="A259" s="41" t="s">
        <v>10</v>
      </c>
      <c r="B259" s="54">
        <f>SUM(B260,B261,B276)</f>
        <v>14285635.58</v>
      </c>
      <c r="C259" s="54">
        <f>SUM(C260,C261,C276)</f>
        <v>10952163.73</v>
      </c>
      <c r="D259" s="42">
        <f aca="true" t="shared" si="37" ref="D259:D269">IF(B259=0,"   ",C259/B259)</f>
        <v>0.7666556849128305</v>
      </c>
      <c r="E259" s="45">
        <f aca="true" t="shared" si="38" ref="E259:E286">C259-B259</f>
        <v>-3333471.8499999996</v>
      </c>
    </row>
    <row r="260" spans="1:6" ht="14.25" customHeight="1">
      <c r="A260" s="41" t="s">
        <v>59</v>
      </c>
      <c r="B260" s="70">
        <v>178900</v>
      </c>
      <c r="C260" s="71">
        <v>111139</v>
      </c>
      <c r="D260" s="42">
        <f t="shared" si="37"/>
        <v>0.6212353269983231</v>
      </c>
      <c r="E260" s="45">
        <f t="shared" si="38"/>
        <v>-67761</v>
      </c>
      <c r="F260" s="8"/>
    </row>
    <row r="261" spans="1:5" s="8" customFormat="1" ht="13.5" customHeight="1">
      <c r="A261" s="41" t="s">
        <v>38</v>
      </c>
      <c r="B261" s="54">
        <f>B262+B263+B267+B271+B264+B275</f>
        <v>11688453.69</v>
      </c>
      <c r="C261" s="54">
        <f>C262+C263+C267+C271+C264+C275</f>
        <v>8776495.6</v>
      </c>
      <c r="D261" s="42">
        <f t="shared" si="37"/>
        <v>0.7508688345583889</v>
      </c>
      <c r="E261" s="45">
        <f t="shared" si="38"/>
        <v>-2911958.09</v>
      </c>
    </row>
    <row r="262" spans="1:5" s="8" customFormat="1" ht="13.5" customHeight="1">
      <c r="A262" s="41" t="s">
        <v>60</v>
      </c>
      <c r="B262" s="70">
        <v>50000</v>
      </c>
      <c r="C262" s="70">
        <v>20000</v>
      </c>
      <c r="D262" s="42">
        <f t="shared" si="37"/>
        <v>0.4</v>
      </c>
      <c r="E262" s="45">
        <f t="shared" si="38"/>
        <v>-30000</v>
      </c>
    </row>
    <row r="263" spans="1:5" s="8" customFormat="1" ht="13.5" customHeight="1">
      <c r="A263" s="41" t="s">
        <v>124</v>
      </c>
      <c r="B263" s="70">
        <v>85500</v>
      </c>
      <c r="C263" s="70">
        <v>36450</v>
      </c>
      <c r="D263" s="42">
        <f t="shared" si="37"/>
        <v>0.4263157894736842</v>
      </c>
      <c r="E263" s="45">
        <f t="shared" si="38"/>
        <v>-49050</v>
      </c>
    </row>
    <row r="264" spans="1:5" s="8" customFormat="1" ht="27" customHeight="1">
      <c r="A264" s="41" t="s">
        <v>157</v>
      </c>
      <c r="B264" s="70">
        <f>B265+B266</f>
        <v>2372800</v>
      </c>
      <c r="C264" s="70">
        <f>C265+C266</f>
        <v>1698665.9</v>
      </c>
      <c r="D264" s="42">
        <f>IF(B264=0,"   ",C264/B264)</f>
        <v>0.715890888401888</v>
      </c>
      <c r="E264" s="45">
        <f>C264-B264</f>
        <v>-674134.1000000001</v>
      </c>
    </row>
    <row r="265" spans="1:5" s="8" customFormat="1" ht="13.5" customHeight="1">
      <c r="A265" s="61" t="s">
        <v>158</v>
      </c>
      <c r="B265" s="70">
        <v>1658500</v>
      </c>
      <c r="C265" s="70">
        <v>1267758.4</v>
      </c>
      <c r="D265" s="42">
        <f>IF(B265=0,"   ",C265/B265)</f>
        <v>0.7644006029544769</v>
      </c>
      <c r="E265" s="45">
        <f>C265-B265</f>
        <v>-390741.6000000001</v>
      </c>
    </row>
    <row r="266" spans="1:5" s="8" customFormat="1" ht="13.5" customHeight="1">
      <c r="A266" s="61" t="s">
        <v>159</v>
      </c>
      <c r="B266" s="70">
        <v>714300</v>
      </c>
      <c r="C266" s="70">
        <v>430907.5</v>
      </c>
      <c r="D266" s="42">
        <f>IF(B266=0,"   ",C266/B266)</f>
        <v>0.6032584348313034</v>
      </c>
      <c r="E266" s="45">
        <f>C266-B266</f>
        <v>-283392.5</v>
      </c>
    </row>
    <row r="267" spans="1:5" s="8" customFormat="1" ht="27.75" customHeight="1">
      <c r="A267" s="41" t="s">
        <v>77</v>
      </c>
      <c r="B267" s="53">
        <f>B268+B269+B270</f>
        <v>6855988.8</v>
      </c>
      <c r="C267" s="54">
        <f>C270+C269+C268</f>
        <v>6218100</v>
      </c>
      <c r="D267" s="42">
        <f t="shared" si="37"/>
        <v>0.9069588911813858</v>
      </c>
      <c r="E267" s="45">
        <f t="shared" si="38"/>
        <v>-637888.7999999998</v>
      </c>
    </row>
    <row r="268" spans="1:5" s="8" customFormat="1" ht="14.25" customHeight="1">
      <c r="A268" s="61" t="s">
        <v>84</v>
      </c>
      <c r="B268" s="70">
        <v>3239066.02</v>
      </c>
      <c r="C268" s="70">
        <v>2937699.74</v>
      </c>
      <c r="D268" s="42">
        <f t="shared" si="37"/>
        <v>0.9069588955151955</v>
      </c>
      <c r="E268" s="45">
        <f t="shared" si="38"/>
        <v>-301366.2799999998</v>
      </c>
    </row>
    <row r="269" spans="1:5" s="8" customFormat="1" ht="15" customHeight="1">
      <c r="A269" s="61" t="s">
        <v>78</v>
      </c>
      <c r="B269" s="70">
        <v>2534922.78</v>
      </c>
      <c r="C269" s="70">
        <v>2299070.76</v>
      </c>
      <c r="D269" s="42">
        <f t="shared" si="37"/>
        <v>0.9069588936354108</v>
      </c>
      <c r="E269" s="45">
        <f aca="true" t="shared" si="39" ref="E269:E275">C269-B269</f>
        <v>-235852.02000000002</v>
      </c>
    </row>
    <row r="270" spans="1:5" s="8" customFormat="1" ht="13.5" customHeight="1">
      <c r="A270" s="61" t="s">
        <v>79</v>
      </c>
      <c r="B270" s="70">
        <v>1082000</v>
      </c>
      <c r="C270" s="70">
        <v>981329.5</v>
      </c>
      <c r="D270" s="42">
        <f aca="true" t="shared" si="40" ref="D270:D275">IF(B270=0,"   ",C270/B270)</f>
        <v>0.9069588724584103</v>
      </c>
      <c r="E270" s="45">
        <f t="shared" si="39"/>
        <v>-100670.5</v>
      </c>
    </row>
    <row r="271" spans="1:5" s="8" customFormat="1" ht="74.25" customHeight="1">
      <c r="A271" s="62" t="s">
        <v>156</v>
      </c>
      <c r="B271" s="70">
        <f>B273+B272+B274</f>
        <v>2024164.89</v>
      </c>
      <c r="C271" s="70">
        <f>C273+C272+C274</f>
        <v>503279.7</v>
      </c>
      <c r="D271" s="42">
        <f t="shared" si="40"/>
        <v>0.2486357225571678</v>
      </c>
      <c r="E271" s="45">
        <f t="shared" si="39"/>
        <v>-1520885.19</v>
      </c>
    </row>
    <row r="272" spans="1:5" s="8" customFormat="1" ht="13.5" customHeight="1">
      <c r="A272" s="61" t="s">
        <v>84</v>
      </c>
      <c r="B272" s="70">
        <v>1808715</v>
      </c>
      <c r="C272" s="70">
        <v>453641.15</v>
      </c>
      <c r="D272" s="42">
        <f t="shared" si="40"/>
        <v>0.25080852981260177</v>
      </c>
      <c r="E272" s="45">
        <f t="shared" si="39"/>
        <v>-1355073.85</v>
      </c>
    </row>
    <row r="273" spans="1:5" s="8" customFormat="1" ht="13.5" customHeight="1">
      <c r="A273" s="61" t="s">
        <v>78</v>
      </c>
      <c r="B273" s="70">
        <v>115449.89</v>
      </c>
      <c r="C273" s="70">
        <v>28955.82</v>
      </c>
      <c r="D273" s="42">
        <f t="shared" si="40"/>
        <v>0.2508085542567429</v>
      </c>
      <c r="E273" s="45">
        <f t="shared" si="39"/>
        <v>-86494.07</v>
      </c>
    </row>
    <row r="274" spans="1:5" s="8" customFormat="1" ht="13.5" customHeight="1">
      <c r="A274" s="61" t="s">
        <v>79</v>
      </c>
      <c r="B274" s="70">
        <v>100000</v>
      </c>
      <c r="C274" s="70">
        <v>20682.73</v>
      </c>
      <c r="D274" s="42">
        <f t="shared" si="40"/>
        <v>0.2068273</v>
      </c>
      <c r="E274" s="45">
        <f t="shared" si="39"/>
        <v>-79317.27</v>
      </c>
    </row>
    <row r="275" spans="1:5" s="8" customFormat="1" ht="26.25" customHeight="1">
      <c r="A275" s="41" t="s">
        <v>175</v>
      </c>
      <c r="B275" s="70">
        <v>300000</v>
      </c>
      <c r="C275" s="71">
        <v>300000</v>
      </c>
      <c r="D275" s="42">
        <f t="shared" si="40"/>
        <v>1</v>
      </c>
      <c r="E275" s="45">
        <f t="shared" si="39"/>
        <v>0</v>
      </c>
    </row>
    <row r="276" spans="1:5" s="8" customFormat="1" ht="14.25" customHeight="1">
      <c r="A276" s="41" t="s">
        <v>39</v>
      </c>
      <c r="B276" s="54">
        <f>SUM(B277:B279)</f>
        <v>2418281.89</v>
      </c>
      <c r="C276" s="54">
        <f>SUM(C277:C279)</f>
        <v>2064529.1300000004</v>
      </c>
      <c r="D276" s="42">
        <f aca="true" t="shared" si="41" ref="D276:D290">IF(B276=0,"   ",C276/B276)</f>
        <v>0.85371731828997</v>
      </c>
      <c r="E276" s="45">
        <f t="shared" si="38"/>
        <v>-353752.7599999998</v>
      </c>
    </row>
    <row r="277" spans="1:5" s="8" customFormat="1" ht="28.5" customHeight="1">
      <c r="A277" s="41" t="s">
        <v>125</v>
      </c>
      <c r="B277" s="70">
        <v>216641.89</v>
      </c>
      <c r="C277" s="71">
        <v>149605.53</v>
      </c>
      <c r="D277" s="42">
        <f t="shared" si="41"/>
        <v>0.6905660304200633</v>
      </c>
      <c r="E277" s="45">
        <f t="shared" si="38"/>
        <v>-67036.36000000002</v>
      </c>
    </row>
    <row r="278" spans="1:5" s="8" customFormat="1" ht="14.25" customHeight="1">
      <c r="A278" s="41" t="s">
        <v>61</v>
      </c>
      <c r="B278" s="70">
        <v>344400</v>
      </c>
      <c r="C278" s="71">
        <v>224871.61</v>
      </c>
      <c r="D278" s="42">
        <f t="shared" si="41"/>
        <v>0.6529373112659698</v>
      </c>
      <c r="E278" s="45">
        <f t="shared" si="38"/>
        <v>-119528.39000000001</v>
      </c>
    </row>
    <row r="279" spans="1:5" s="8" customFormat="1" ht="14.25" customHeight="1">
      <c r="A279" s="41" t="s">
        <v>89</v>
      </c>
      <c r="B279" s="70">
        <f>B280+B281+B282</f>
        <v>1857240</v>
      </c>
      <c r="C279" s="70">
        <f>C280+C281+C282</f>
        <v>1690051.9900000002</v>
      </c>
      <c r="D279" s="42">
        <f t="shared" si="41"/>
        <v>0.9099803956408435</v>
      </c>
      <c r="E279" s="45">
        <f t="shared" si="38"/>
        <v>-167188.00999999978</v>
      </c>
    </row>
    <row r="280" spans="1:5" s="8" customFormat="1" ht="13.5" customHeight="1">
      <c r="A280" s="61" t="s">
        <v>84</v>
      </c>
      <c r="B280" s="70">
        <v>1745805.6</v>
      </c>
      <c r="C280" s="70">
        <v>1588648.87</v>
      </c>
      <c r="D280" s="42">
        <f t="shared" si="41"/>
        <v>0.9099803952971626</v>
      </c>
      <c r="E280" s="45">
        <f>C280-B280</f>
        <v>-157156.72999999998</v>
      </c>
    </row>
    <row r="281" spans="1:5" s="8" customFormat="1" ht="13.5" customHeight="1">
      <c r="A281" s="61" t="s">
        <v>78</v>
      </c>
      <c r="B281" s="70">
        <v>111434.4</v>
      </c>
      <c r="C281" s="70">
        <v>101403.12</v>
      </c>
      <c r="D281" s="42">
        <f t="shared" si="41"/>
        <v>0.9099804010251772</v>
      </c>
      <c r="E281" s="45">
        <f>C281-B281</f>
        <v>-10031.279999999999</v>
      </c>
    </row>
    <row r="282" spans="1:5" s="8" customFormat="1" ht="13.5" customHeight="1">
      <c r="A282" s="61" t="s">
        <v>79</v>
      </c>
      <c r="B282" s="70">
        <v>0</v>
      </c>
      <c r="C282" s="70">
        <v>0</v>
      </c>
      <c r="D282" s="42" t="str">
        <f t="shared" si="41"/>
        <v>   </v>
      </c>
      <c r="E282" s="45">
        <f>C282-B282</f>
        <v>0</v>
      </c>
    </row>
    <row r="283" spans="1:6" s="8" customFormat="1" ht="14.25" customHeight="1">
      <c r="A283" s="41" t="s">
        <v>62</v>
      </c>
      <c r="B283" s="54">
        <f>B284</f>
        <v>434000</v>
      </c>
      <c r="C283" s="54">
        <f>C284</f>
        <v>241383.54</v>
      </c>
      <c r="D283" s="42">
        <f t="shared" si="41"/>
        <v>0.556183271889401</v>
      </c>
      <c r="E283" s="45">
        <f t="shared" si="38"/>
        <v>-192616.46</v>
      </c>
      <c r="F283" s="4"/>
    </row>
    <row r="284" spans="1:5" ht="14.25" customHeight="1">
      <c r="A284" s="41" t="s">
        <v>63</v>
      </c>
      <c r="B284" s="54">
        <v>434000</v>
      </c>
      <c r="C284" s="55">
        <v>241383.54</v>
      </c>
      <c r="D284" s="42">
        <f t="shared" si="41"/>
        <v>0.556183271889401</v>
      </c>
      <c r="E284" s="45">
        <f t="shared" si="38"/>
        <v>-192616.46</v>
      </c>
    </row>
    <row r="285" spans="1:5" ht="29.25" customHeight="1">
      <c r="A285" s="41" t="s">
        <v>64</v>
      </c>
      <c r="B285" s="54">
        <f>B286</f>
        <v>100000</v>
      </c>
      <c r="C285" s="54">
        <f>C286</f>
        <v>0</v>
      </c>
      <c r="D285" s="42">
        <f t="shared" si="41"/>
        <v>0</v>
      </c>
      <c r="E285" s="45">
        <f t="shared" si="38"/>
        <v>-100000</v>
      </c>
    </row>
    <row r="286" spans="1:6" ht="13.5" customHeight="1">
      <c r="A286" s="41" t="s">
        <v>65</v>
      </c>
      <c r="B286" s="54">
        <v>100000</v>
      </c>
      <c r="C286" s="55">
        <v>0</v>
      </c>
      <c r="D286" s="42">
        <f t="shared" si="41"/>
        <v>0</v>
      </c>
      <c r="E286" s="45">
        <f t="shared" si="38"/>
        <v>-100000</v>
      </c>
      <c r="F286" s="8"/>
    </row>
    <row r="287" spans="1:5" s="8" customFormat="1" ht="14.25">
      <c r="A287" s="63" t="s">
        <v>11</v>
      </c>
      <c r="B287" s="57">
        <f>B52+B92+B94+B107+B146+B192+B194+B233+B259+B283+B285</f>
        <v>381732168.26</v>
      </c>
      <c r="C287" s="57">
        <f>C52+C92+C94+C107+C146+C192+C194+C233+C259+C283+C285</f>
        <v>281931463.76000005</v>
      </c>
      <c r="D287" s="44">
        <f t="shared" si="41"/>
        <v>0.73855830658729</v>
      </c>
      <c r="E287" s="46">
        <f>C287-B287</f>
        <v>-99800704.49999994</v>
      </c>
    </row>
    <row r="288" spans="1:5" s="8" customFormat="1" ht="15.75" hidden="1" thickBot="1">
      <c r="A288" s="47" t="s">
        <v>12</v>
      </c>
      <c r="B288" s="60" t="e">
        <f>B55+B58+#REF!+B75+#REF!+B99+#REF!+#REF!+#REF!+#REF!+#REF!+#REF!+#REF!+#REF!+#REF!</f>
        <v>#REF!</v>
      </c>
      <c r="C288" s="48"/>
      <c r="D288" s="49" t="e">
        <f t="shared" si="41"/>
        <v>#REF!</v>
      </c>
      <c r="E288" s="50" t="e">
        <f>C288-B288</f>
        <v>#REF!</v>
      </c>
    </row>
    <row r="289" spans="1:5" s="8" customFormat="1" ht="15.75" hidden="1" thickBot="1">
      <c r="A289" s="35" t="s">
        <v>13</v>
      </c>
      <c r="B289" s="60" t="e">
        <f>B56+B59+B60+#REF!+#REF!+B101+#REF!+#REF!+#REF!+#REF!+#REF!+#REF!+#REF!+B259+B71</f>
        <v>#REF!</v>
      </c>
      <c r="C289" s="36">
        <v>815256</v>
      </c>
      <c r="D289" s="32" t="e">
        <f t="shared" si="41"/>
        <v>#REF!</v>
      </c>
      <c r="E289" s="33" t="e">
        <f>C289-B289</f>
        <v>#REF!</v>
      </c>
    </row>
    <row r="290" spans="1:6" s="8" customFormat="1" ht="15.75" hidden="1" thickBot="1">
      <c r="A290" s="37" t="s">
        <v>14</v>
      </c>
      <c r="B290" s="60" t="e">
        <f>B57+#REF!+B67+#REF!+#REF!+B102+#REF!+#REF!+#REF!+#REF!+#REF!+#REF!+#REF!+B260+B72</f>
        <v>#REF!</v>
      </c>
      <c r="C290" s="38">
        <v>1700000</v>
      </c>
      <c r="D290" s="32" t="e">
        <f t="shared" si="41"/>
        <v>#REF!</v>
      </c>
      <c r="E290" s="33" t="e">
        <f>C290-B290</f>
        <v>#REF!</v>
      </c>
      <c r="F290"/>
    </row>
    <row r="291" spans="1:5" ht="19.5" customHeight="1" thickBot="1">
      <c r="A291" s="66" t="s">
        <v>86</v>
      </c>
      <c r="B291" s="67">
        <f>B50-B287</f>
        <v>-10996785</v>
      </c>
      <c r="C291" s="67">
        <f>C50-C287</f>
        <v>1485198.659999907</v>
      </c>
      <c r="D291" s="67"/>
      <c r="E291" s="68"/>
    </row>
    <row r="292" spans="1:5" ht="21" customHeight="1">
      <c r="A292" s="72"/>
      <c r="B292" s="73"/>
      <c r="C292" s="73"/>
      <c r="D292" s="73"/>
      <c r="E292" s="74"/>
    </row>
    <row r="293" spans="1:5" ht="19.5" customHeight="1">
      <c r="A293" s="64" t="s">
        <v>222</v>
      </c>
      <c r="B293" s="73"/>
      <c r="C293" s="73"/>
      <c r="D293" s="73"/>
      <c r="E293" s="74"/>
    </row>
    <row r="294" spans="1:5" ht="15" customHeight="1">
      <c r="A294" s="64" t="s">
        <v>35</v>
      </c>
      <c r="B294" s="73"/>
      <c r="C294" s="83" t="s">
        <v>228</v>
      </c>
      <c r="D294" s="83"/>
      <c r="E294" s="74"/>
    </row>
    <row r="295" spans="1:5" ht="39.75" customHeight="1">
      <c r="A295" s="72"/>
      <c r="B295" s="73"/>
      <c r="C295" s="73"/>
      <c r="D295" s="73"/>
      <c r="E295" s="74"/>
    </row>
    <row r="296" spans="2:5" ht="19.5" customHeight="1">
      <c r="B296" s="64"/>
      <c r="C296" s="82"/>
      <c r="D296" s="82"/>
      <c r="E296" s="82"/>
    </row>
    <row r="297" spans="2:5" ht="15" customHeight="1">
      <c r="B297" s="18"/>
      <c r="D297" s="34"/>
      <c r="E297" s="40"/>
    </row>
    <row r="298" spans="1:5" ht="19.5" customHeight="1">
      <c r="A298" s="72"/>
      <c r="B298" s="73"/>
      <c r="C298" s="73"/>
      <c r="D298" s="73"/>
      <c r="E298" s="74"/>
    </row>
    <row r="299" spans="1:5" ht="19.5" customHeight="1">
      <c r="A299" s="72"/>
      <c r="B299" s="73"/>
      <c r="C299" s="73"/>
      <c r="D299" s="73"/>
      <c r="E299" s="74"/>
    </row>
    <row r="300" spans="1:6" ht="19.5" customHeight="1">
      <c r="A300" s="72"/>
      <c r="B300" s="73"/>
      <c r="C300" s="73"/>
      <c r="D300" s="73"/>
      <c r="E300" s="74"/>
      <c r="F300" s="8"/>
    </row>
    <row r="301" spans="1:5" s="8" customFormat="1" ht="20.25" customHeight="1">
      <c r="A301" s="64"/>
      <c r="B301" s="64"/>
      <c r="C301" s="82"/>
      <c r="D301" s="82"/>
      <c r="E301" s="82"/>
    </row>
    <row r="302" spans="1:5" s="8" customFormat="1" ht="9.75" customHeight="1" hidden="1">
      <c r="A302" s="34"/>
      <c r="B302" s="34"/>
      <c r="C302" s="39"/>
      <c r="D302" s="34"/>
      <c r="E302" s="40"/>
    </row>
    <row r="303" spans="1:5" s="8" customFormat="1" ht="14.25" customHeight="1" hidden="1">
      <c r="A303" s="18"/>
      <c r="B303" s="18"/>
      <c r="C303" s="79"/>
      <c r="D303" s="79"/>
      <c r="E303" s="79"/>
    </row>
    <row r="304" spans="1:5" s="8" customFormat="1" ht="17.25" customHeight="1">
      <c r="A304" s="64"/>
      <c r="B304" s="18"/>
      <c r="C304" s="64"/>
      <c r="D304" s="69"/>
      <c r="E304" s="69"/>
    </row>
    <row r="305" spans="3:5" s="8" customFormat="1" ht="12.75">
      <c r="C305" s="7"/>
      <c r="E305" s="2"/>
    </row>
    <row r="306" spans="3:5" s="8" customFormat="1" ht="12.75">
      <c r="C306" s="7"/>
      <c r="E306" s="2"/>
    </row>
    <row r="307" spans="3:5" s="8" customFormat="1" ht="12.75">
      <c r="C307" s="7"/>
      <c r="E307" s="2"/>
    </row>
    <row r="308" spans="3:5" s="8" customFormat="1" ht="12.75">
      <c r="C308" s="7"/>
      <c r="E308" s="2"/>
    </row>
    <row r="309" spans="3:5" s="8" customFormat="1" ht="12.75">
      <c r="C309" s="7"/>
      <c r="E309" s="2"/>
    </row>
    <row r="310" spans="3:5" s="8" customFormat="1" ht="12.75">
      <c r="C310" s="7"/>
      <c r="E310" s="2"/>
    </row>
    <row r="311" spans="3:5" s="8" customFormat="1" ht="12.75">
      <c r="C311" s="7"/>
      <c r="E311" s="2"/>
    </row>
    <row r="312" spans="3:5" s="8" customFormat="1" ht="12.75">
      <c r="C312" s="7"/>
      <c r="E312" s="2"/>
    </row>
    <row r="313" spans="3:6" s="8" customFormat="1" ht="12.75">
      <c r="C313" s="7"/>
      <c r="E313" s="2"/>
      <c r="F313" s="4"/>
    </row>
    <row r="322" ht="11.25" customHeight="1"/>
    <row r="323" ht="11.25" customHeight="1" hidden="1"/>
    <row r="324" ht="12.75" hidden="1"/>
    <row r="325" ht="12.75" hidden="1"/>
    <row r="326" ht="12.75" hidden="1"/>
    <row r="327" ht="12.75" hidden="1"/>
    <row r="328" ht="12.75" hidden="1"/>
    <row r="329" ht="12.75" hidden="1"/>
  </sheetData>
  <sheetProtection/>
  <mergeCells count="5">
    <mergeCell ref="C303:E303"/>
    <mergeCell ref="A1:E1"/>
    <mergeCell ref="C301:E301"/>
    <mergeCell ref="C296:E296"/>
    <mergeCell ref="C294:D294"/>
  </mergeCells>
  <printOptions horizontalCentered="1" verticalCentered="1"/>
  <pageMargins left="0.4724409448818898" right="0.2362204724409449" top="0.2362204724409449" bottom="0.38" header="0.15748031496062992" footer="0.63"/>
  <pageSetup fitToHeight="4" fitToWidth="4" horizontalDpi="600" verticalDpi="600" orientation="portrait" paperSize="9" scale="70" r:id="rId1"/>
  <rowBreaks count="2" manualBreakCount="2">
    <brk id="54" max="4" man="1"/>
    <brk id="1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2018-11-06T12:04:41Z</cp:lastPrinted>
  <dcterms:created xsi:type="dcterms:W3CDTF">2001-03-21T05:21:19Z</dcterms:created>
  <dcterms:modified xsi:type="dcterms:W3CDTF">2018-11-06T12:04:43Z</dcterms:modified>
  <cp:category/>
  <cp:version/>
  <cp:contentType/>
  <cp:contentStatus/>
</cp:coreProperties>
</file>