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'Лист1'!$A$1:$E$287</definedName>
  </definedNames>
  <calcPr fullCalcOnLoad="1"/>
</workbook>
</file>

<file path=xl/sharedStrings.xml><?xml version="1.0" encoding="utf-8"?>
<sst xmlns="http://schemas.openxmlformats.org/spreadsheetml/2006/main" count="284" uniqueCount="224">
  <si>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</si>
  <si>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</si>
  <si>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</si>
  <si>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</si>
  <si>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</si>
  <si>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</si>
  <si>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</si>
  <si>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</si>
  <si>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</si>
  <si>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</si>
  <si>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</si>
  <si>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</si>
  <si>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</si>
  <si>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</si>
  <si>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</si>
  <si>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</si>
  <si>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</si>
  <si>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</si>
  <si>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</si>
  <si>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</si>
  <si>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</si>
  <si>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</si>
  <si>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</si>
  <si>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</si>
  <si>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</si>
  <si>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</si>
  <si>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</si>
  <si>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</si>
  <si>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</si>
  <si>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</si>
  <si>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</si>
  <si>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</si>
  <si>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</si>
  <si>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</si>
  <si>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</si>
  <si>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</si>
  <si>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</si>
  <si>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</si>
  <si>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</si>
  <si>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</si>
  <si>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</si>
  <si>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</si>
  <si>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</si>
  <si>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</si>
  <si>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</si>
  <si>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</si>
  <si>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</si>
  <si>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</si>
  <si>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</si>
  <si>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</si>
  <si>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</si>
  <si>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</si>
  <si>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</si>
  <si>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</si>
  <si>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</si>
  <si>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</si>
  <si>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</si>
  <si>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</si>
  <si>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</si>
  <si>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</si>
  <si>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</si>
  <si>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</si>
  <si>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</si>
  <si>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</si>
  <si>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</si>
  <si>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</si>
  <si>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</si>
  <si>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</si>
  <si>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</si>
  <si>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</si>
  <si>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</si>
  <si>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</si>
  <si>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</si>
  <si>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</si>
  <si>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</si>
  <si>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</si>
  <si>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</si>
  <si>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</si>
  <si>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</si>
  <si>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</si>
  <si>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</si>
  <si>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</si>
  <si>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</si>
  <si>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</si>
  <si>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</si>
  <si>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 xml:space="preserve">              ликвидация последствий чрезвычайных ситуаций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</si>
  <si>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</si>
  <si>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</si>
  <si>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</si>
  <si>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</si>
  <si>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</si>
  <si>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</si>
  <si>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</si>
  <si>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</si>
  <si>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дотация на возмещение убытков ЖКХ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</si>
  <si>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</si>
  <si>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</si>
  <si>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</si>
  <si>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</si>
  <si>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</si>
  <si>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</si>
  <si>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</si>
  <si>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республиканского бюджета</t>
  </si>
  <si>
    <t>Итого налоговых доходов</t>
  </si>
  <si>
    <t>Итого неналоговых доходов</t>
  </si>
  <si>
    <t>Налог, взимаемый в связи с применением патентной системы налогообложения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</si>
  <si>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</si>
  <si>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</si>
  <si>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</si>
  <si>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</si>
  <si>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</si>
  <si>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</si>
  <si>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 xml:space="preserve">                     развитие приоритетных направлений  туристской сферы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</si>
  <si>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</si>
  <si>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</si>
  <si>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</si>
  <si>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</si>
  <si>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</si>
  <si>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</si>
  <si>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</si>
  <si>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</si>
  <si>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</si>
  <si>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орг-я трудоустройства несовершеннолетних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</si>
  <si>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</si>
  <si>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</si>
  <si>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</si>
  <si>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</si>
  <si>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</si>
  <si>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</si>
  <si>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</si>
  <si>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</si>
  <si>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</si>
  <si>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</si>
  <si>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осуществление капитального ремонта объектов образования</t>
  </si>
  <si>
    <t>ЗАДОЛЖЕННОСТЬ И ПЕРЕРАСЧЕТЫ ПО ОТМЕНЕННЫМ НАЛОГАМ, СБОРАМ И ИНЫМ ОБЯЗАТЕЛЬНЫМ ПЛАТЕЖАМ</t>
  </si>
  <si>
    <t>за счет средств районного бюджета</t>
  </si>
  <si>
    <t xml:space="preserve">            содержание объектов коммунального хозяйства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</si>
  <si>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</si>
  <si>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ежегодные денежные поощрения работникам образовательных организаций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</si>
  <si>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</si>
  <si>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</si>
  <si>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</si>
  <si>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</si>
  <si>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</si>
  <si>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 исполнение судебных актов и мировых соглашений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</si>
  <si>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</si>
  <si>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</si>
  <si>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организация временного трудоустройства граждан</t>
  </si>
  <si>
    <t xml:space="preserve">                    проведение мероприятий </t>
  </si>
  <si>
    <t>проведение мероприятий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</si>
  <si>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</si>
  <si>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</si>
  <si>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Начальник финансового отдела</t>
  </si>
  <si>
    <t>Т.В. Серова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</si>
  <si>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</si>
  <si>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</si>
  <si>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</si>
  <si>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 перевод здания администрации и многоквартирного дома с централизованным отоплением на индивидуальную систему отопления в Тюрлеминском с/поселении
</t>
  </si>
  <si>
    <t>устройство отапливаемых санитарно-технических помещений в муниципальных общеобразовательных организациях</t>
  </si>
  <si>
    <t>газоснабжение и газооборудование котельной Тюрлеминского сельского дома культуры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</si>
  <si>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</si>
  <si>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</si>
  <si>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</si>
  <si>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</si>
  <si>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</si>
  <si>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</si>
  <si>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</si>
  <si>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</si>
  <si>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поощрение победителей республиканского смотра-конкурса на лучшее озеленение и благоустройство (респ.)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</si>
  <si>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</si>
  <si>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</si>
  <si>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</si>
  <si>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</si>
  <si>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>дезинфекция водопроводных систем</t>
  </si>
  <si>
    <t xml:space="preserve">             разработка генеральных планов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</si>
  <si>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</si>
  <si>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</si>
  <si>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</si>
  <si>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 xml:space="preserve">         ремонт жилфонда, собственниками которых являются дети-сироты</t>
  </si>
  <si>
    <t>ежегодные гранты Главы ЧР образовательным организациям</t>
  </si>
  <si>
    <t xml:space="preserve">ежегодное денежное поощрение педагогическим работникам образ. орг. 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</si>
  <si>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</si>
  <si>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</si>
  <si>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 xml:space="preserve">         переселение граждан из аварийного жилфонда</t>
  </si>
  <si>
    <t>комплектование книжных фондов библиотек</t>
  </si>
  <si>
    <t>развитие и укрепление материально-технической базы муниципальных домов культуры</t>
  </si>
  <si>
    <t xml:space="preserve">актуализация документов территориального планирования 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</si>
  <si>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</si>
  <si>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</si>
  <si>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</si>
  <si>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</si>
  <si>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</si>
  <si>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</si>
  <si>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</si>
  <si>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</si>
  <si>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</si>
  <si>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ремонт кровли д/с Звездочка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</si>
  <si>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</si>
  <si>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</si>
  <si>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</si>
  <si>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</si>
  <si>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</si>
  <si>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</si>
  <si>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</si>
  <si>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</si>
  <si>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в т.ч. музею</t>
  </si>
  <si>
    <t xml:space="preserve"> средства поселений (софинансирование)</t>
  </si>
  <si>
    <t>строительство (реконструкция) зданий учреждений культуры</t>
  </si>
  <si>
    <t>Уточненный план на  2018 год</t>
  </si>
  <si>
    <t>% исполне-ния к плану 2018 г.</t>
  </si>
  <si>
    <t>Отклонение от плана  2018 г (+, - )</t>
  </si>
  <si>
    <t xml:space="preserve">             субсидии на выполнение мунзадания (МФЦ)</t>
  </si>
  <si>
    <t>из них на приобретение антитеррористического и досмотрового оборудования</t>
  </si>
  <si>
    <t>централизация бюджетного (бухгалтерского) учета в муниципальных учреждениях</t>
  </si>
  <si>
    <t xml:space="preserve">              содержание ЕДДС</t>
  </si>
  <si>
    <t>Реализация проектов развития общественной инфраструктуры, основанных на местных инициативах</t>
  </si>
  <si>
    <t>выплата денежного поощрения лучшим муниципальным учреждениям культуры и их работникам</t>
  </si>
  <si>
    <t>проведение проектно-сметной документации по строительству Байгуловской СОШ</t>
  </si>
  <si>
    <t xml:space="preserve">              подпрограмма "Безопасный город"</t>
  </si>
  <si>
    <t>Анализ исполнения консолидированного бюджета Козловского района  на  01.06.2018 года</t>
  </si>
  <si>
    <t>Фактическое исполнение на 01.06.2018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</si>
  <si>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</si>
  <si>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обьеспечение гарантий прав на муниципальное имущество ЧР, в том числе на землю, и защита прав и законных интересов собственников, земелпользователей, землевладельцев и арендаторов земельных участков</t>
  </si>
  <si>
    <t>средства районного бюджета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</si>
</sst>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0"/>
  <sheetViews>
    <sheetView tabSelected="1" zoomScaleSheetLayoutView="100" zoomScalePageLayoutView="0" workbookViewId="0" topLeftCell="A1">
      <selection activeCell="C272" sqref="C272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0" t="s">
        <v>219</v>
      </c>
      <c r="B1" s="81"/>
      <c r="C1" s="81"/>
      <c r="D1" s="81"/>
      <c r="E1" s="81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F2" s="3"/>
      <c r="G2" s="3"/>
      <c r="H2" s="3"/>
      <c r="I2" s="3"/>
    </row>
    <row r="3" spans="1:5" ht="11.25" customHeight="1" thickBot="1">
      <c r="A3" s="15"/>
      <c r="B3" s="15"/>
      <c r="C3" s="17"/>
      <c r="D3" s="15"/>
      <c r="E3" s="15" t="s">
        <v>0</v>
      </c>
    </row>
    <row r="4" spans="1:5" s="14" customFormat="1" ht="49.5" customHeight="1">
      <c r="A4" s="19" t="s">
        <v>1</v>
      </c>
      <c r="B4" s="20" t="s">
        <v>208</v>
      </c>
      <c r="C4" s="21" t="s">
        <v>220</v>
      </c>
      <c r="D4" s="20" t="s">
        <v>209</v>
      </c>
      <c r="E4" s="22" t="s">
        <v>210</v>
      </c>
    </row>
    <row r="5" spans="1:5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</row>
    <row r="6" spans="1:5" s="8" customFormat="1" ht="13.5" customHeight="1">
      <c r="A6" s="75" t="s">
        <v>2</v>
      </c>
      <c r="B6" s="28"/>
      <c r="C6" s="29"/>
      <c r="D6" s="30"/>
      <c r="E6" s="31"/>
    </row>
    <row r="7" spans="1:5" s="9" customFormat="1" ht="15">
      <c r="A7" s="41" t="s">
        <v>31</v>
      </c>
      <c r="B7" s="53">
        <f>SUM(B8)</f>
        <v>71450500</v>
      </c>
      <c r="C7" s="53">
        <f>SUM(C8)</f>
        <v>26015252.87</v>
      </c>
      <c r="D7" s="42">
        <f aca="true" t="shared" si="0" ref="D7:D13">IF(B7=0,"   ",C7/B7)</f>
        <v>0.3641017609393916</v>
      </c>
      <c r="E7" s="45">
        <f aca="true" t="shared" si="1" ref="E7:E13">C7-B7</f>
        <v>-45435247.129999995</v>
      </c>
    </row>
    <row r="8" spans="1:5" s="8" customFormat="1" ht="15" customHeight="1">
      <c r="A8" s="41" t="s">
        <v>30</v>
      </c>
      <c r="B8" s="54">
        <v>71450500</v>
      </c>
      <c r="C8" s="55">
        <v>26015252.87</v>
      </c>
      <c r="D8" s="42">
        <f t="shared" si="0"/>
        <v>0.3641017609393916</v>
      </c>
      <c r="E8" s="45">
        <f t="shared" si="1"/>
        <v>-45435247.129999995</v>
      </c>
    </row>
    <row r="9" spans="1:5" s="8" customFormat="1" ht="45" customHeight="1">
      <c r="A9" s="41" t="s">
        <v>107</v>
      </c>
      <c r="B9" s="53">
        <f>SUM(B10)</f>
        <v>8270300</v>
      </c>
      <c r="C9" s="53">
        <f>SUM(C10)</f>
        <v>3315471.96</v>
      </c>
      <c r="D9" s="42">
        <f t="shared" si="0"/>
        <v>0.40088895928805485</v>
      </c>
      <c r="E9" s="45">
        <f t="shared" si="1"/>
        <v>-4954828.04</v>
      </c>
    </row>
    <row r="10" spans="1:5" s="8" customFormat="1" ht="29.25" customHeight="1">
      <c r="A10" s="41" t="s">
        <v>108</v>
      </c>
      <c r="B10" s="54">
        <v>8270300</v>
      </c>
      <c r="C10" s="55">
        <v>3315471.96</v>
      </c>
      <c r="D10" s="42">
        <f t="shared" si="0"/>
        <v>0.40088895928805485</v>
      </c>
      <c r="E10" s="45">
        <f t="shared" si="1"/>
        <v>-4954828.04</v>
      </c>
    </row>
    <row r="11" spans="1:5" s="9" customFormat="1" ht="15">
      <c r="A11" s="41" t="s">
        <v>3</v>
      </c>
      <c r="B11" s="54">
        <f>SUM(B12:B14)</f>
        <v>9767700</v>
      </c>
      <c r="C11" s="54">
        <f>SUM(C12:C14)</f>
        <v>8905452.68</v>
      </c>
      <c r="D11" s="42">
        <f t="shared" si="0"/>
        <v>0.9117246311823664</v>
      </c>
      <c r="E11" s="45">
        <f t="shared" si="1"/>
        <v>-862247.3200000003</v>
      </c>
    </row>
    <row r="12" spans="1:5" s="8" customFormat="1" ht="15" customHeight="1">
      <c r="A12" s="41" t="s">
        <v>40</v>
      </c>
      <c r="B12" s="70">
        <v>9100000</v>
      </c>
      <c r="C12" s="71">
        <v>3652521.1</v>
      </c>
      <c r="D12" s="42">
        <f t="shared" si="0"/>
        <v>0.40137594505494506</v>
      </c>
      <c r="E12" s="45">
        <f t="shared" si="1"/>
        <v>-5447478.9</v>
      </c>
    </row>
    <row r="13" spans="1:5" s="8" customFormat="1" ht="15">
      <c r="A13" s="41" t="s">
        <v>15</v>
      </c>
      <c r="B13" s="54">
        <v>667700</v>
      </c>
      <c r="C13" s="55">
        <v>5252931.58</v>
      </c>
      <c r="D13" s="42">
        <f t="shared" si="0"/>
        <v>7.8672032050322</v>
      </c>
      <c r="E13" s="45">
        <f t="shared" si="1"/>
        <v>4585231.58</v>
      </c>
    </row>
    <row r="14" spans="1:5" s="8" customFormat="1" ht="30">
      <c r="A14" s="41" t="s">
        <v>105</v>
      </c>
      <c r="B14" s="54">
        <v>0</v>
      </c>
      <c r="C14" s="55">
        <v>0</v>
      </c>
      <c r="D14" s="42" t="str">
        <f aca="true" t="shared" si="2" ref="D14:D20">IF(B14=0,"   ",C14/B14)</f>
        <v>   </v>
      </c>
      <c r="E14" s="45">
        <f aca="true" t="shared" si="3" ref="E14:E20">C14-B14</f>
        <v>0</v>
      </c>
    </row>
    <row r="15" spans="1:5" s="9" customFormat="1" ht="15">
      <c r="A15" s="41" t="s">
        <v>68</v>
      </c>
      <c r="B15" s="54">
        <f>SUM(B16:B20)</f>
        <v>10596400</v>
      </c>
      <c r="C15" s="54">
        <f>SUM(C16:C20)</f>
        <v>1262055.81</v>
      </c>
      <c r="D15" s="42">
        <f t="shared" si="2"/>
        <v>0.1191023187120154</v>
      </c>
      <c r="E15" s="45">
        <f t="shared" si="3"/>
        <v>-9334344.19</v>
      </c>
    </row>
    <row r="16" spans="1:5" s="8" customFormat="1" ht="15">
      <c r="A16" s="41" t="s">
        <v>69</v>
      </c>
      <c r="B16" s="54">
        <v>2840000</v>
      </c>
      <c r="C16" s="54">
        <v>61868.93</v>
      </c>
      <c r="D16" s="42">
        <f t="shared" si="2"/>
        <v>0.021784834507042255</v>
      </c>
      <c r="E16" s="45">
        <f t="shared" si="3"/>
        <v>-2778131.07</v>
      </c>
    </row>
    <row r="17" spans="1:5" s="9" customFormat="1" ht="15">
      <c r="A17" s="41" t="s">
        <v>169</v>
      </c>
      <c r="B17" s="54">
        <v>135100</v>
      </c>
      <c r="C17" s="71">
        <v>42324</v>
      </c>
      <c r="D17" s="42">
        <f>IF(B17=0,"   ",C17/B17)</f>
        <v>0.31327905255366395</v>
      </c>
      <c r="E17" s="45">
        <f>C17-B17</f>
        <v>-92776</v>
      </c>
    </row>
    <row r="18" spans="1:5" s="9" customFormat="1" ht="15">
      <c r="A18" s="41" t="s">
        <v>170</v>
      </c>
      <c r="B18" s="54">
        <v>1032300</v>
      </c>
      <c r="C18" s="71">
        <v>117644.46</v>
      </c>
      <c r="D18" s="42">
        <f t="shared" si="2"/>
        <v>0.11396344086021507</v>
      </c>
      <c r="E18" s="45">
        <f t="shared" si="3"/>
        <v>-914655.54</v>
      </c>
    </row>
    <row r="19" spans="1:5" s="8" customFormat="1" ht="15">
      <c r="A19" s="41" t="s">
        <v>166</v>
      </c>
      <c r="B19" s="54">
        <v>1830200</v>
      </c>
      <c r="C19" s="54">
        <v>759803.29</v>
      </c>
      <c r="D19" s="42">
        <f t="shared" si="2"/>
        <v>0.4151476833132991</v>
      </c>
      <c r="E19" s="45">
        <f t="shared" si="3"/>
        <v>-1070396.71</v>
      </c>
    </row>
    <row r="20" spans="1:5" s="8" customFormat="1" ht="15">
      <c r="A20" s="41" t="s">
        <v>167</v>
      </c>
      <c r="B20" s="54">
        <v>4758800</v>
      </c>
      <c r="C20" s="54">
        <v>280415.13</v>
      </c>
      <c r="D20" s="42">
        <f t="shared" si="2"/>
        <v>0.0589255967891065</v>
      </c>
      <c r="E20" s="45">
        <f t="shared" si="3"/>
        <v>-4478384.87</v>
      </c>
    </row>
    <row r="21" spans="1:5" s="8" customFormat="1" ht="30">
      <c r="A21" s="41" t="s">
        <v>41</v>
      </c>
      <c r="B21" s="54">
        <f>B22+B23</f>
        <v>8000</v>
      </c>
      <c r="C21" s="54">
        <f>C22+C23</f>
        <v>1051.17</v>
      </c>
      <c r="D21" s="42">
        <f aca="true" t="shared" si="4" ref="D21:D53">IF(B21=0,"   ",C21/B21)</f>
        <v>0.13139625000000002</v>
      </c>
      <c r="E21" s="45">
        <f aca="true" t="shared" si="5" ref="E21:E51">C21-B21</f>
        <v>-6948.83</v>
      </c>
    </row>
    <row r="22" spans="1:5" s="8" customFormat="1" ht="15">
      <c r="A22" s="41" t="s">
        <v>16</v>
      </c>
      <c r="B22" s="54">
        <v>8000</v>
      </c>
      <c r="C22" s="70">
        <v>1713.73</v>
      </c>
      <c r="D22" s="42">
        <f t="shared" si="4"/>
        <v>0.21421625</v>
      </c>
      <c r="E22" s="45">
        <f t="shared" si="5"/>
        <v>-6286.27</v>
      </c>
    </row>
    <row r="23" spans="1:5" s="8" customFormat="1" ht="15">
      <c r="A23" s="41" t="s">
        <v>45</v>
      </c>
      <c r="B23" s="54">
        <v>0</v>
      </c>
      <c r="C23" s="70">
        <v>-662.56</v>
      </c>
      <c r="D23" s="42" t="str">
        <f t="shared" si="4"/>
        <v>   </v>
      </c>
      <c r="E23" s="45">
        <f t="shared" si="5"/>
        <v>-662.56</v>
      </c>
    </row>
    <row r="24" spans="1:5" s="8" customFormat="1" ht="15">
      <c r="A24" s="41" t="s">
        <v>17</v>
      </c>
      <c r="B24" s="54">
        <v>2400000</v>
      </c>
      <c r="C24" s="70">
        <v>689512.46</v>
      </c>
      <c r="D24" s="42">
        <f t="shared" si="4"/>
        <v>0.2872968583333333</v>
      </c>
      <c r="E24" s="45">
        <f t="shared" si="5"/>
        <v>-1710487.54</v>
      </c>
    </row>
    <row r="25" spans="1:5" s="8" customFormat="1" ht="45">
      <c r="A25" s="41" t="s">
        <v>134</v>
      </c>
      <c r="B25" s="54">
        <v>0</v>
      </c>
      <c r="C25" s="54">
        <v>52041.07</v>
      </c>
      <c r="D25" s="42" t="str">
        <f t="shared" si="4"/>
        <v>   </v>
      </c>
      <c r="E25" s="45">
        <f t="shared" si="5"/>
        <v>52041.07</v>
      </c>
    </row>
    <row r="26" spans="1:5" s="8" customFormat="1" ht="14.25">
      <c r="A26" s="63" t="s">
        <v>103</v>
      </c>
      <c r="B26" s="56">
        <f>B7+B11+B15+B21+B24+B25+B9</f>
        <v>102492900</v>
      </c>
      <c r="C26" s="56">
        <f>C7+C11+C15+C21+C24+C25+C9</f>
        <v>40240838.02</v>
      </c>
      <c r="D26" s="44">
        <f t="shared" si="4"/>
        <v>0.3926207378267178</v>
      </c>
      <c r="E26" s="46">
        <f t="shared" si="5"/>
        <v>-62252061.98</v>
      </c>
    </row>
    <row r="27" spans="1:5" s="8" customFormat="1" ht="45" customHeight="1">
      <c r="A27" s="41" t="s">
        <v>140</v>
      </c>
      <c r="B27" s="54">
        <f>SUM(B28:B30)</f>
        <v>9401500</v>
      </c>
      <c r="C27" s="54">
        <f>SUM(C28:C30)</f>
        <v>3146141.1</v>
      </c>
      <c r="D27" s="42">
        <f t="shared" si="4"/>
        <v>0.33464246130936554</v>
      </c>
      <c r="E27" s="45">
        <f t="shared" si="5"/>
        <v>-6255358.9</v>
      </c>
    </row>
    <row r="28" spans="1:5" s="8" customFormat="1" ht="15">
      <c r="A28" s="41" t="s">
        <v>67</v>
      </c>
      <c r="B28" s="54">
        <v>6753200</v>
      </c>
      <c r="C28" s="54">
        <v>2134541.02</v>
      </c>
      <c r="D28" s="42">
        <f t="shared" si="4"/>
        <v>0.31607845465853224</v>
      </c>
      <c r="E28" s="51">
        <f t="shared" si="5"/>
        <v>-4618658.98</v>
      </c>
    </row>
    <row r="29" spans="1:5" s="8" customFormat="1" ht="17.25" customHeight="1">
      <c r="A29" s="41" t="s">
        <v>193</v>
      </c>
      <c r="B29" s="54">
        <v>1658300</v>
      </c>
      <c r="C29" s="55">
        <v>769587.81</v>
      </c>
      <c r="D29" s="42">
        <f t="shared" si="4"/>
        <v>0.4640823795453175</v>
      </c>
      <c r="E29" s="45">
        <f t="shared" si="5"/>
        <v>-888712.19</v>
      </c>
    </row>
    <row r="30" spans="1:5" s="8" customFormat="1" ht="89.25" customHeight="1">
      <c r="A30" s="41" t="s">
        <v>221</v>
      </c>
      <c r="B30" s="54">
        <v>990000</v>
      </c>
      <c r="C30" s="55">
        <v>242012.27</v>
      </c>
      <c r="D30" s="42">
        <f t="shared" si="4"/>
        <v>0.24445683838383836</v>
      </c>
      <c r="E30" s="45">
        <f t="shared" si="5"/>
        <v>-747987.73</v>
      </c>
    </row>
    <row r="31" spans="1:5" s="8" customFormat="1" ht="29.25" customHeight="1">
      <c r="A31" s="41" t="s">
        <v>18</v>
      </c>
      <c r="B31" s="54">
        <f>SUM(B32)</f>
        <v>304500</v>
      </c>
      <c r="C31" s="54">
        <f>SUM(C32)</f>
        <v>219337.62</v>
      </c>
      <c r="D31" s="42">
        <f t="shared" si="4"/>
        <v>0.720320591133005</v>
      </c>
      <c r="E31" s="45">
        <f t="shared" si="5"/>
        <v>-85162.38</v>
      </c>
    </row>
    <row r="32" spans="1:5" s="8" customFormat="1" ht="15">
      <c r="A32" s="41" t="s">
        <v>19</v>
      </c>
      <c r="B32" s="54">
        <v>304500</v>
      </c>
      <c r="C32" s="70">
        <v>219337.62</v>
      </c>
      <c r="D32" s="42">
        <f t="shared" si="4"/>
        <v>0.720320591133005</v>
      </c>
      <c r="E32" s="45">
        <f t="shared" si="5"/>
        <v>-85162.38</v>
      </c>
    </row>
    <row r="33" spans="1:5" s="8" customFormat="1" ht="30">
      <c r="A33" s="41" t="s">
        <v>139</v>
      </c>
      <c r="B33" s="54">
        <v>1832100</v>
      </c>
      <c r="C33" s="54">
        <v>616265.24</v>
      </c>
      <c r="D33" s="42">
        <f t="shared" si="4"/>
        <v>0.33637096228371816</v>
      </c>
      <c r="E33" s="45">
        <f t="shared" si="5"/>
        <v>-1215834.76</v>
      </c>
    </row>
    <row r="34" spans="1:5" s="8" customFormat="1" ht="30.75" customHeight="1">
      <c r="A34" s="41" t="s">
        <v>141</v>
      </c>
      <c r="B34" s="54">
        <f>B35+B36</f>
        <v>8897400</v>
      </c>
      <c r="C34" s="54">
        <f>C35+C36</f>
        <v>1236903.35</v>
      </c>
      <c r="D34" s="42">
        <f t="shared" si="4"/>
        <v>0.13901851664531212</v>
      </c>
      <c r="E34" s="45">
        <f t="shared" si="5"/>
        <v>-7660496.65</v>
      </c>
    </row>
    <row r="35" spans="1:5" s="8" customFormat="1" ht="30">
      <c r="A35" s="41" t="s">
        <v>142</v>
      </c>
      <c r="B35" s="70">
        <v>8538300</v>
      </c>
      <c r="C35" s="54">
        <v>519264.19</v>
      </c>
      <c r="D35" s="42">
        <f t="shared" si="4"/>
        <v>0.06081587552557301</v>
      </c>
      <c r="E35" s="45">
        <f t="shared" si="5"/>
        <v>-8019035.81</v>
      </c>
    </row>
    <row r="36" spans="1:5" s="8" customFormat="1" ht="30">
      <c r="A36" s="41" t="s">
        <v>113</v>
      </c>
      <c r="B36" s="54">
        <v>359100</v>
      </c>
      <c r="C36" s="54">
        <v>717639.16</v>
      </c>
      <c r="D36" s="42">
        <f t="shared" si="4"/>
        <v>1.9984382066276805</v>
      </c>
      <c r="E36" s="45">
        <f t="shared" si="5"/>
        <v>358539.16000000003</v>
      </c>
    </row>
    <row r="37" spans="1:5" s="8" customFormat="1" ht="15">
      <c r="A37" s="41" t="s">
        <v>20</v>
      </c>
      <c r="B37" s="54">
        <v>2337300</v>
      </c>
      <c r="C37" s="54">
        <v>927469.5</v>
      </c>
      <c r="D37" s="42">
        <f t="shared" si="4"/>
        <v>0.3968123475805416</v>
      </c>
      <c r="E37" s="45">
        <f t="shared" si="5"/>
        <v>-1409830.5</v>
      </c>
    </row>
    <row r="38" spans="1:5" s="8" customFormat="1" ht="15">
      <c r="A38" s="41" t="s">
        <v>21</v>
      </c>
      <c r="B38" s="54">
        <f>B39+B41+B40</f>
        <v>7300</v>
      </c>
      <c r="C38" s="54">
        <f>C39+C41+C40</f>
        <v>-97248.19</v>
      </c>
      <c r="D38" s="42">
        <f t="shared" si="4"/>
        <v>-13.3216698630137</v>
      </c>
      <c r="E38" s="45">
        <f t="shared" si="5"/>
        <v>-104548.19</v>
      </c>
    </row>
    <row r="39" spans="1:5" s="11" customFormat="1" ht="15" customHeight="1">
      <c r="A39" s="41" t="s">
        <v>32</v>
      </c>
      <c r="B39" s="54">
        <v>0</v>
      </c>
      <c r="C39" s="53">
        <v>-97307.8</v>
      </c>
      <c r="D39" s="42" t="str">
        <f t="shared" si="4"/>
        <v>   </v>
      </c>
      <c r="E39" s="45">
        <f t="shared" si="5"/>
        <v>-97307.8</v>
      </c>
    </row>
    <row r="40" spans="1:5" s="11" customFormat="1" ht="15" customHeight="1">
      <c r="A40" s="41" t="s">
        <v>106</v>
      </c>
      <c r="B40" s="54">
        <v>0</v>
      </c>
      <c r="C40" s="53">
        <v>0</v>
      </c>
      <c r="D40" s="42" t="str">
        <f t="shared" si="4"/>
        <v>   </v>
      </c>
      <c r="E40" s="45">
        <f t="shared" si="5"/>
        <v>0</v>
      </c>
    </row>
    <row r="41" spans="1:5" s="11" customFormat="1" ht="15" customHeight="1">
      <c r="A41" s="41" t="s">
        <v>33</v>
      </c>
      <c r="B41" s="54">
        <v>7300</v>
      </c>
      <c r="C41" s="53">
        <v>59.61</v>
      </c>
      <c r="D41" s="42">
        <f t="shared" si="4"/>
        <v>0.008165753424657534</v>
      </c>
      <c r="E41" s="45">
        <f t="shared" si="5"/>
        <v>-7240.39</v>
      </c>
    </row>
    <row r="42" spans="1:5" s="11" customFormat="1" ht="15" customHeight="1">
      <c r="A42" s="63" t="s">
        <v>104</v>
      </c>
      <c r="B42" s="56">
        <f>B27+B31+B34+B37+B38+B33</f>
        <v>22780100</v>
      </c>
      <c r="C42" s="56">
        <f>C27+C31+C34+C37+C38+C33</f>
        <v>6048868.62</v>
      </c>
      <c r="D42" s="44">
        <f t="shared" si="4"/>
        <v>0.2655330143414647</v>
      </c>
      <c r="E42" s="46">
        <f t="shared" si="5"/>
        <v>-16731231.379999999</v>
      </c>
    </row>
    <row r="43" spans="1:5" s="11" customFormat="1" ht="14.25">
      <c r="A43" s="63" t="s">
        <v>4</v>
      </c>
      <c r="B43" s="56">
        <f>SUM(B26,B42)</f>
        <v>125273000</v>
      </c>
      <c r="C43" s="56">
        <f>SUM(C26,C42)</f>
        <v>46289706.64</v>
      </c>
      <c r="D43" s="44">
        <f t="shared" si="4"/>
        <v>0.36951064187813815</v>
      </c>
      <c r="E43" s="46">
        <f t="shared" si="5"/>
        <v>-78983293.36</v>
      </c>
    </row>
    <row r="44" spans="1:5" s="11" customFormat="1" ht="18" customHeight="1">
      <c r="A44" s="63" t="s">
        <v>81</v>
      </c>
      <c r="B44" s="56">
        <f>SUM(B45:B50)</f>
        <v>218058942.44</v>
      </c>
      <c r="C44" s="56">
        <f>SUM(C45:C50,)</f>
        <v>86364192.89</v>
      </c>
      <c r="D44" s="44">
        <f t="shared" si="4"/>
        <v>0.39605893674258985</v>
      </c>
      <c r="E44" s="46">
        <f t="shared" si="5"/>
        <v>-131694749.55</v>
      </c>
    </row>
    <row r="45" spans="1:5" s="11" customFormat="1" ht="30" customHeight="1">
      <c r="A45" s="41" t="s">
        <v>46</v>
      </c>
      <c r="B45" s="54">
        <v>0</v>
      </c>
      <c r="C45" s="54">
        <v>0</v>
      </c>
      <c r="D45" s="42" t="str">
        <f t="shared" si="4"/>
        <v>   </v>
      </c>
      <c r="E45" s="45">
        <f t="shared" si="5"/>
        <v>0</v>
      </c>
    </row>
    <row r="46" spans="1:5" s="11" customFormat="1" ht="15" customHeight="1">
      <c r="A46" s="41" t="s">
        <v>131</v>
      </c>
      <c r="B46" s="54">
        <v>9076500</v>
      </c>
      <c r="C46" s="54">
        <v>7008500</v>
      </c>
      <c r="D46" s="42">
        <f t="shared" si="4"/>
        <v>0.7721588718118217</v>
      </c>
      <c r="E46" s="45">
        <f t="shared" si="5"/>
        <v>-2068000</v>
      </c>
    </row>
    <row r="47" spans="1:5" s="8" customFormat="1" ht="15">
      <c r="A47" s="41" t="s">
        <v>23</v>
      </c>
      <c r="B47" s="54">
        <v>46461502.44</v>
      </c>
      <c r="C47" s="55">
        <v>6393900.97</v>
      </c>
      <c r="D47" s="42">
        <f t="shared" si="4"/>
        <v>0.13761718055194255</v>
      </c>
      <c r="E47" s="45">
        <f t="shared" si="5"/>
        <v>-40067601.47</v>
      </c>
    </row>
    <row r="48" spans="1:5" s="8" customFormat="1" ht="15">
      <c r="A48" s="41" t="s">
        <v>22</v>
      </c>
      <c r="B48" s="54">
        <v>161283840</v>
      </c>
      <c r="C48" s="55">
        <v>72889030.72</v>
      </c>
      <c r="D48" s="42">
        <f t="shared" si="4"/>
        <v>0.4519301544407673</v>
      </c>
      <c r="E48" s="45">
        <f t="shared" si="5"/>
        <v>-88394809.28</v>
      </c>
    </row>
    <row r="49" spans="1:5" s="8" customFormat="1" ht="15">
      <c r="A49" s="41" t="s">
        <v>43</v>
      </c>
      <c r="B49" s="54">
        <v>99500</v>
      </c>
      <c r="C49" s="55">
        <v>29700</v>
      </c>
      <c r="D49" s="42">
        <f t="shared" si="4"/>
        <v>0.2984924623115578</v>
      </c>
      <c r="E49" s="45">
        <f t="shared" si="5"/>
        <v>-69800</v>
      </c>
    </row>
    <row r="50" spans="1:5" s="8" customFormat="1" ht="15">
      <c r="A50" s="41" t="s">
        <v>115</v>
      </c>
      <c r="B50" s="54">
        <v>1137600</v>
      </c>
      <c r="C50" s="55">
        <v>43061.2</v>
      </c>
      <c r="D50" s="42">
        <f t="shared" si="4"/>
        <v>0.03785267229254571</v>
      </c>
      <c r="E50" s="45">
        <f t="shared" si="5"/>
        <v>-1094538.8</v>
      </c>
    </row>
    <row r="51" spans="1:5" s="8" customFormat="1" ht="16.5" customHeight="1">
      <c r="A51" s="63" t="s">
        <v>5</v>
      </c>
      <c r="B51" s="57">
        <f>SUM(B43,B44)</f>
        <v>343331942.44</v>
      </c>
      <c r="C51" s="57">
        <f>SUM(C43,C44)</f>
        <v>132653899.53</v>
      </c>
      <c r="D51" s="44">
        <f t="shared" si="4"/>
        <v>0.3863721464051727</v>
      </c>
      <c r="E51" s="46">
        <f t="shared" si="5"/>
        <v>-210678042.91</v>
      </c>
    </row>
    <row r="52" spans="1:5" s="10" customFormat="1" ht="15">
      <c r="A52" s="75" t="s">
        <v>6</v>
      </c>
      <c r="B52" s="58"/>
      <c r="C52" s="59"/>
      <c r="D52" s="42" t="str">
        <f t="shared" si="4"/>
        <v>   </v>
      </c>
      <c r="E52" s="43"/>
    </row>
    <row r="53" spans="1:5" s="8" customFormat="1" ht="15">
      <c r="A53" s="41" t="s">
        <v>24</v>
      </c>
      <c r="B53" s="54">
        <f>B54+B68+B72+B73+B66+B70</f>
        <v>49128875</v>
      </c>
      <c r="C53" s="54">
        <f>C54+C68+C72+C73+C66+C70</f>
        <v>18575954.78</v>
      </c>
      <c r="D53" s="42">
        <f t="shared" si="4"/>
        <v>0.3781066588640591</v>
      </c>
      <c r="E53" s="45">
        <f aca="true" t="shared" si="6" ref="E53:E100">C53-B53</f>
        <v>-30552920.22</v>
      </c>
    </row>
    <row r="54" spans="1:5" s="8" customFormat="1" ht="15">
      <c r="A54" s="41" t="s">
        <v>25</v>
      </c>
      <c r="B54" s="54">
        <v>29236675</v>
      </c>
      <c r="C54" s="55">
        <v>10969097.16</v>
      </c>
      <c r="D54" s="42">
        <f aca="true" t="shared" si="7" ref="D54:D88">IF(B54=0,"   ",C54/B54)</f>
        <v>0.37518278532015015</v>
      </c>
      <c r="E54" s="45">
        <f t="shared" si="6"/>
        <v>-18267577.84</v>
      </c>
    </row>
    <row r="55" spans="1:5" s="8" customFormat="1" ht="15">
      <c r="A55" s="41" t="s">
        <v>7</v>
      </c>
      <c r="B55" s="54">
        <v>16451395</v>
      </c>
      <c r="C55" s="55">
        <v>6579897.41</v>
      </c>
      <c r="D55" s="42">
        <f t="shared" si="7"/>
        <v>0.3999598459583519</v>
      </c>
      <c r="E55" s="45">
        <f t="shared" si="6"/>
        <v>-9871497.59</v>
      </c>
    </row>
    <row r="56" spans="1:5" s="8" customFormat="1" ht="16.5" customHeight="1">
      <c r="A56" s="41" t="s">
        <v>47</v>
      </c>
      <c r="B56" s="70">
        <v>500</v>
      </c>
      <c r="C56" s="70">
        <v>0</v>
      </c>
      <c r="D56" s="42">
        <f t="shared" si="7"/>
        <v>0</v>
      </c>
      <c r="E56" s="45">
        <f t="shared" si="6"/>
        <v>-500</v>
      </c>
    </row>
    <row r="57" spans="1:5" s="8" customFormat="1" ht="27" customHeight="1">
      <c r="A57" s="41" t="s">
        <v>48</v>
      </c>
      <c r="B57" s="70">
        <v>306500</v>
      </c>
      <c r="C57" s="70">
        <v>98484.85</v>
      </c>
      <c r="D57" s="42">
        <f t="shared" si="7"/>
        <v>0.32132088091354</v>
      </c>
      <c r="E57" s="45">
        <f t="shared" si="6"/>
        <v>-208015.15</v>
      </c>
    </row>
    <row r="58" spans="1:5" s="8" customFormat="1" ht="15">
      <c r="A58" s="41" t="s">
        <v>49</v>
      </c>
      <c r="B58" s="70">
        <v>227300</v>
      </c>
      <c r="C58" s="70">
        <v>71622.37</v>
      </c>
      <c r="D58" s="42">
        <f t="shared" si="7"/>
        <v>0.31510061592608885</v>
      </c>
      <c r="E58" s="45">
        <f t="shared" si="6"/>
        <v>-155677.63</v>
      </c>
    </row>
    <row r="59" spans="1:5" s="8" customFormat="1" ht="15">
      <c r="A59" s="41" t="s">
        <v>50</v>
      </c>
      <c r="B59" s="70">
        <v>833900</v>
      </c>
      <c r="C59" s="71">
        <v>331715.02</v>
      </c>
      <c r="D59" s="42">
        <f t="shared" si="7"/>
        <v>0.3977875284806332</v>
      </c>
      <c r="E59" s="45">
        <f t="shared" si="6"/>
        <v>-502184.98</v>
      </c>
    </row>
    <row r="60" spans="1:5" s="8" customFormat="1" ht="15">
      <c r="A60" s="41" t="s">
        <v>49</v>
      </c>
      <c r="B60" s="70">
        <v>616000</v>
      </c>
      <c r="C60" s="71">
        <v>247439.78</v>
      </c>
      <c r="D60" s="42">
        <f t="shared" si="7"/>
        <v>0.40168795454545453</v>
      </c>
      <c r="E60" s="45">
        <f t="shared" si="6"/>
        <v>-368560.22</v>
      </c>
    </row>
    <row r="61" spans="1:5" s="8" customFormat="1" ht="15">
      <c r="A61" s="41" t="s">
        <v>51</v>
      </c>
      <c r="B61" s="70">
        <v>2000</v>
      </c>
      <c r="C61" s="71">
        <v>600</v>
      </c>
      <c r="D61" s="42">
        <f t="shared" si="7"/>
        <v>0.3</v>
      </c>
      <c r="E61" s="45">
        <f t="shared" si="6"/>
        <v>-1400</v>
      </c>
    </row>
    <row r="62" spans="1:5" s="8" customFormat="1" ht="28.5" customHeight="1">
      <c r="A62" s="41" t="s">
        <v>187</v>
      </c>
      <c r="B62" s="70">
        <v>600</v>
      </c>
      <c r="C62" s="70">
        <v>0</v>
      </c>
      <c r="D62" s="42">
        <f t="shared" si="7"/>
        <v>0</v>
      </c>
      <c r="E62" s="45">
        <f t="shared" si="6"/>
        <v>-600</v>
      </c>
    </row>
    <row r="63" spans="1:5" s="8" customFormat="1" ht="15">
      <c r="A63" s="41" t="s">
        <v>49</v>
      </c>
      <c r="B63" s="70">
        <v>460</v>
      </c>
      <c r="C63" s="70">
        <v>0</v>
      </c>
      <c r="D63" s="42">
        <f t="shared" si="7"/>
        <v>0</v>
      </c>
      <c r="E63" s="45">
        <f t="shared" si="6"/>
        <v>-460</v>
      </c>
    </row>
    <row r="64" spans="1:5" s="8" customFormat="1" ht="15">
      <c r="A64" s="41" t="s">
        <v>109</v>
      </c>
      <c r="B64" s="70">
        <v>54800</v>
      </c>
      <c r="C64" s="71">
        <v>22404.43</v>
      </c>
      <c r="D64" s="42">
        <f t="shared" si="7"/>
        <v>0.40883996350364965</v>
      </c>
      <c r="E64" s="45">
        <f t="shared" si="6"/>
        <v>-32395.57</v>
      </c>
    </row>
    <row r="65" spans="1:5" s="8" customFormat="1" ht="15">
      <c r="A65" s="41" t="s">
        <v>49</v>
      </c>
      <c r="B65" s="70">
        <v>40600</v>
      </c>
      <c r="C65" s="70">
        <v>15764</v>
      </c>
      <c r="D65" s="42">
        <f t="shared" si="7"/>
        <v>0.3882758620689655</v>
      </c>
      <c r="E65" s="45">
        <f t="shared" si="6"/>
        <v>-24836</v>
      </c>
    </row>
    <row r="66" spans="1:5" s="8" customFormat="1" ht="15.75" customHeight="1">
      <c r="A66" s="41" t="s">
        <v>129</v>
      </c>
      <c r="B66" s="70">
        <f>B67</f>
        <v>104800</v>
      </c>
      <c r="C66" s="70">
        <v>52400</v>
      </c>
      <c r="D66" s="42">
        <f t="shared" si="7"/>
        <v>0.5</v>
      </c>
      <c r="E66" s="45">
        <f t="shared" si="6"/>
        <v>-52400</v>
      </c>
    </row>
    <row r="67" spans="1:5" s="8" customFormat="1" ht="30.75" customHeight="1">
      <c r="A67" s="41" t="s">
        <v>130</v>
      </c>
      <c r="B67" s="70">
        <v>104800</v>
      </c>
      <c r="C67" s="71">
        <v>52400</v>
      </c>
      <c r="D67" s="42">
        <f t="shared" si="7"/>
        <v>0.5</v>
      </c>
      <c r="E67" s="45">
        <f t="shared" si="6"/>
        <v>-52400</v>
      </c>
    </row>
    <row r="68" spans="1:5" s="8" customFormat="1" ht="15">
      <c r="A68" s="41" t="s">
        <v>36</v>
      </c>
      <c r="B68" s="70">
        <v>4116900</v>
      </c>
      <c r="C68" s="71">
        <v>1448598.53</v>
      </c>
      <c r="D68" s="42">
        <f t="shared" si="7"/>
        <v>0.35186633875003037</v>
      </c>
      <c r="E68" s="45">
        <f t="shared" si="6"/>
        <v>-2668301.4699999997</v>
      </c>
    </row>
    <row r="69" spans="1:5" s="8" customFormat="1" ht="15">
      <c r="A69" s="41" t="s">
        <v>7</v>
      </c>
      <c r="B69" s="70">
        <v>2586700</v>
      </c>
      <c r="C69" s="71">
        <v>922252.8</v>
      </c>
      <c r="D69" s="42">
        <f t="shared" si="7"/>
        <v>0.3565364363861291</v>
      </c>
      <c r="E69" s="45">
        <f t="shared" si="6"/>
        <v>-1664447.2</v>
      </c>
    </row>
    <row r="70" spans="1:5" s="8" customFormat="1" ht="15">
      <c r="A70" s="41" t="s">
        <v>164</v>
      </c>
      <c r="B70" s="70">
        <f>B71</f>
        <v>0</v>
      </c>
      <c r="C70" s="70">
        <f>C71</f>
        <v>0</v>
      </c>
      <c r="D70" s="42" t="str">
        <f t="shared" si="7"/>
        <v>   </v>
      </c>
      <c r="E70" s="45">
        <f t="shared" si="6"/>
        <v>0</v>
      </c>
    </row>
    <row r="71" spans="1:5" s="8" customFormat="1" ht="30">
      <c r="A71" s="41" t="s">
        <v>165</v>
      </c>
      <c r="B71" s="70">
        <v>0</v>
      </c>
      <c r="C71" s="71">
        <v>0</v>
      </c>
      <c r="D71" s="42" t="str">
        <f t="shared" si="7"/>
        <v>   </v>
      </c>
      <c r="E71" s="45">
        <f t="shared" si="6"/>
        <v>0</v>
      </c>
    </row>
    <row r="72" spans="1:5" s="8" customFormat="1" ht="15">
      <c r="A72" s="41" t="s">
        <v>26</v>
      </c>
      <c r="B72" s="53">
        <v>567240</v>
      </c>
      <c r="C72" s="55">
        <v>0</v>
      </c>
      <c r="D72" s="42">
        <f t="shared" si="7"/>
        <v>0</v>
      </c>
      <c r="E72" s="45">
        <f t="shared" si="6"/>
        <v>-567240</v>
      </c>
    </row>
    <row r="73" spans="1:5" s="8" customFormat="1" ht="15">
      <c r="A73" s="41" t="s">
        <v>34</v>
      </c>
      <c r="B73" s="54">
        <f>B74+B76+B78+B83+B77+B82+B88+B87+B84</f>
        <v>15103260</v>
      </c>
      <c r="C73" s="54">
        <f>C74+C76+C78+C83+C77+C82+C88+C87+C84</f>
        <v>6105859.09</v>
      </c>
      <c r="D73" s="76">
        <f t="shared" si="7"/>
        <v>0.4042742487383518</v>
      </c>
      <c r="E73" s="45">
        <f t="shared" si="6"/>
        <v>-8997400.91</v>
      </c>
    </row>
    <row r="74" spans="1:5" s="8" customFormat="1" ht="15">
      <c r="A74" s="41" t="s">
        <v>90</v>
      </c>
      <c r="B74" s="70">
        <v>5967200</v>
      </c>
      <c r="C74" s="71">
        <v>2280836.09</v>
      </c>
      <c r="D74" s="52">
        <f t="shared" si="7"/>
        <v>0.3822288661348706</v>
      </c>
      <c r="E74" s="45">
        <f t="shared" si="6"/>
        <v>-3686363.91</v>
      </c>
    </row>
    <row r="75" spans="1:5" s="8" customFormat="1" ht="15">
      <c r="A75" s="41" t="s">
        <v>66</v>
      </c>
      <c r="B75" s="70">
        <v>4375600</v>
      </c>
      <c r="C75" s="71">
        <v>1771929.52</v>
      </c>
      <c r="D75" s="42">
        <f t="shared" si="7"/>
        <v>0.4049569247646037</v>
      </c>
      <c r="E75" s="45">
        <f t="shared" si="6"/>
        <v>-2603670.48</v>
      </c>
    </row>
    <row r="76" spans="1:5" s="8" customFormat="1" ht="15">
      <c r="A76" s="41" t="s">
        <v>211</v>
      </c>
      <c r="B76" s="70">
        <v>1637000</v>
      </c>
      <c r="C76" s="70">
        <v>880000</v>
      </c>
      <c r="D76" s="42">
        <f t="shared" si="7"/>
        <v>0.5375687232742822</v>
      </c>
      <c r="E76" s="45">
        <f t="shared" si="6"/>
        <v>-757000</v>
      </c>
    </row>
    <row r="77" spans="1:5" s="8" customFormat="1" ht="15">
      <c r="A77" s="41" t="s">
        <v>114</v>
      </c>
      <c r="B77" s="70">
        <v>230000</v>
      </c>
      <c r="C77" s="71">
        <v>126199</v>
      </c>
      <c r="D77" s="42">
        <f t="shared" si="7"/>
        <v>0.5486913043478261</v>
      </c>
      <c r="E77" s="45">
        <f t="shared" si="6"/>
        <v>-103801</v>
      </c>
    </row>
    <row r="78" spans="1:5" s="8" customFormat="1" ht="15">
      <c r="A78" s="41" t="s">
        <v>143</v>
      </c>
      <c r="B78" s="70">
        <v>788000</v>
      </c>
      <c r="C78" s="71">
        <v>12000</v>
      </c>
      <c r="D78" s="42">
        <f t="shared" si="7"/>
        <v>0.015228426395939087</v>
      </c>
      <c r="E78" s="45">
        <f t="shared" si="6"/>
        <v>-776000</v>
      </c>
    </row>
    <row r="79" spans="1:5" s="8" customFormat="1" ht="30">
      <c r="A79" s="61" t="s">
        <v>212</v>
      </c>
      <c r="B79" s="70">
        <f>SUM(B80:B81)</f>
        <v>585000</v>
      </c>
      <c r="C79" s="70">
        <f>SUM(C80:C81)</f>
        <v>0</v>
      </c>
      <c r="D79" s="42">
        <f t="shared" si="7"/>
        <v>0</v>
      </c>
      <c r="E79" s="45">
        <f t="shared" si="6"/>
        <v>-585000</v>
      </c>
    </row>
    <row r="80" spans="1:5" s="8" customFormat="1" ht="15">
      <c r="A80" s="61" t="s">
        <v>78</v>
      </c>
      <c r="B80" s="70">
        <v>292500</v>
      </c>
      <c r="C80" s="70">
        <v>0</v>
      </c>
      <c r="D80" s="42">
        <f t="shared" si="7"/>
        <v>0</v>
      </c>
      <c r="E80" s="45">
        <f t="shared" si="6"/>
        <v>-292500</v>
      </c>
    </row>
    <row r="81" spans="1:5" s="8" customFormat="1" ht="15">
      <c r="A81" s="61" t="s">
        <v>79</v>
      </c>
      <c r="B81" s="70">
        <v>292500</v>
      </c>
      <c r="C81" s="70">
        <v>0</v>
      </c>
      <c r="D81" s="42">
        <f t="shared" si="7"/>
        <v>0</v>
      </c>
      <c r="E81" s="45">
        <f t="shared" si="6"/>
        <v>-292500</v>
      </c>
    </row>
    <row r="82" spans="1:5" s="8" customFormat="1" ht="16.5" customHeight="1">
      <c r="A82" s="41" t="s">
        <v>145</v>
      </c>
      <c r="B82" s="70">
        <v>523200</v>
      </c>
      <c r="C82" s="70">
        <v>306824</v>
      </c>
      <c r="D82" s="42">
        <f t="shared" si="7"/>
        <v>0.5864373088685015</v>
      </c>
      <c r="E82" s="45">
        <f t="shared" si="6"/>
        <v>-216376</v>
      </c>
    </row>
    <row r="83" spans="1:5" s="8" customFormat="1" ht="15">
      <c r="A83" s="41" t="s">
        <v>144</v>
      </c>
      <c r="B83" s="70">
        <v>5887000</v>
      </c>
      <c r="C83" s="71">
        <v>2500000</v>
      </c>
      <c r="D83" s="42">
        <f t="shared" si="7"/>
        <v>0.42466451503312386</v>
      </c>
      <c r="E83" s="45">
        <f t="shared" si="6"/>
        <v>-3387000</v>
      </c>
    </row>
    <row r="84" spans="1:5" s="8" customFormat="1" ht="30">
      <c r="A84" s="61" t="s">
        <v>213</v>
      </c>
      <c r="B84" s="70">
        <f>SUM(B85:B86)</f>
        <v>67400</v>
      </c>
      <c r="C84" s="70">
        <f>SUM(C85:C86)</f>
        <v>0</v>
      </c>
      <c r="D84" s="42">
        <f>IF(B84=0,"   ",C84/B84)</f>
        <v>0</v>
      </c>
      <c r="E84" s="45">
        <f>C84-B84</f>
        <v>-67400</v>
      </c>
    </row>
    <row r="85" spans="1:5" s="8" customFormat="1" ht="15">
      <c r="A85" s="61" t="s">
        <v>78</v>
      </c>
      <c r="B85" s="70">
        <v>0</v>
      </c>
      <c r="C85" s="70">
        <v>0</v>
      </c>
      <c r="D85" s="42" t="str">
        <f>IF(B85=0,"   ",C85/B85)</f>
        <v>   </v>
      </c>
      <c r="E85" s="45">
        <f>C85-B85</f>
        <v>0</v>
      </c>
    </row>
    <row r="86" spans="1:5" s="8" customFormat="1" ht="15">
      <c r="A86" s="61" t="s">
        <v>79</v>
      </c>
      <c r="B86" s="70">
        <v>67400</v>
      </c>
      <c r="C86" s="70">
        <v>0</v>
      </c>
      <c r="D86" s="42">
        <f>IF(B86=0,"   ",C86/B86)</f>
        <v>0</v>
      </c>
      <c r="E86" s="45">
        <f>C86-B86</f>
        <v>-67400</v>
      </c>
    </row>
    <row r="87" spans="1:5" ht="65.25" customHeight="1">
      <c r="A87" s="41" t="s">
        <v>222</v>
      </c>
      <c r="B87" s="53">
        <v>3460</v>
      </c>
      <c r="C87" s="53">
        <v>0</v>
      </c>
      <c r="D87" s="42">
        <f t="shared" si="7"/>
        <v>0</v>
      </c>
      <c r="E87" s="65">
        <f t="shared" si="6"/>
        <v>-3460</v>
      </c>
    </row>
    <row r="88" spans="1:5" s="8" customFormat="1" ht="15">
      <c r="A88" s="41" t="s">
        <v>174</v>
      </c>
      <c r="B88" s="53">
        <v>0</v>
      </c>
      <c r="C88" s="53">
        <v>0</v>
      </c>
      <c r="D88" s="42" t="str">
        <f t="shared" si="7"/>
        <v>   </v>
      </c>
      <c r="E88" s="45">
        <f t="shared" si="6"/>
        <v>0</v>
      </c>
    </row>
    <row r="89" spans="1:5" s="8" customFormat="1" ht="15.75" customHeight="1">
      <c r="A89" s="41" t="s">
        <v>52</v>
      </c>
      <c r="B89" s="53">
        <f>SUM(B90)</f>
        <v>1069000</v>
      </c>
      <c r="C89" s="53">
        <f>SUM(C90)</f>
        <v>384176.33</v>
      </c>
      <c r="D89" s="42">
        <f aca="true" t="shared" si="8" ref="D89:D100">IF(B89=0,"   ",C89/B89)</f>
        <v>0.3593791674462114</v>
      </c>
      <c r="E89" s="45">
        <f t="shared" si="6"/>
        <v>-684823.6699999999</v>
      </c>
    </row>
    <row r="90" spans="1:5" s="8" customFormat="1" ht="15">
      <c r="A90" s="41" t="s">
        <v>70</v>
      </c>
      <c r="B90" s="53">
        <v>1069000</v>
      </c>
      <c r="C90" s="53">
        <v>384176.33</v>
      </c>
      <c r="D90" s="42">
        <f t="shared" si="8"/>
        <v>0.3593791674462114</v>
      </c>
      <c r="E90" s="45">
        <f t="shared" si="6"/>
        <v>-684823.6699999999</v>
      </c>
    </row>
    <row r="91" spans="1:5" s="8" customFormat="1" ht="30" customHeight="1">
      <c r="A91" s="41" t="s">
        <v>27</v>
      </c>
      <c r="B91" s="54">
        <f>B92+B93+B96+B98+B99+B95</f>
        <v>3985100</v>
      </c>
      <c r="C91" s="54">
        <f>C92+C93+C96+C98+C99+C95</f>
        <v>1179552.7599999998</v>
      </c>
      <c r="D91" s="42">
        <f t="shared" si="8"/>
        <v>0.2959907555644776</v>
      </c>
      <c r="E91" s="45">
        <f t="shared" si="6"/>
        <v>-2805547.24</v>
      </c>
    </row>
    <row r="92" spans="1:5" s="8" customFormat="1" ht="15">
      <c r="A92" s="41" t="s">
        <v>82</v>
      </c>
      <c r="B92" s="70">
        <v>1459300</v>
      </c>
      <c r="C92" s="71">
        <v>451992.24</v>
      </c>
      <c r="D92" s="42">
        <f t="shared" si="8"/>
        <v>0.3097322277804427</v>
      </c>
      <c r="E92" s="45">
        <f t="shared" si="6"/>
        <v>-1007307.76</v>
      </c>
    </row>
    <row r="93" spans="1:5" s="8" customFormat="1" ht="15">
      <c r="A93" s="41" t="s">
        <v>214</v>
      </c>
      <c r="B93" s="70">
        <v>1507500</v>
      </c>
      <c r="C93" s="71">
        <v>339253.44</v>
      </c>
      <c r="D93" s="42">
        <f t="shared" si="8"/>
        <v>0.22504374129353233</v>
      </c>
      <c r="E93" s="45">
        <f t="shared" si="6"/>
        <v>-1168246.56</v>
      </c>
    </row>
    <row r="94" spans="1:5" s="8" customFormat="1" ht="15">
      <c r="A94" s="41" t="s">
        <v>53</v>
      </c>
      <c r="B94" s="70">
        <v>1019000</v>
      </c>
      <c r="C94" s="71">
        <v>233669.97</v>
      </c>
      <c r="D94" s="42">
        <f t="shared" si="8"/>
        <v>0.2293130225711482</v>
      </c>
      <c r="E94" s="45">
        <f t="shared" si="6"/>
        <v>-785330.03</v>
      </c>
    </row>
    <row r="95" spans="1:5" s="8" customFormat="1" ht="15">
      <c r="A95" s="41" t="s">
        <v>218</v>
      </c>
      <c r="B95" s="70">
        <v>224700</v>
      </c>
      <c r="C95" s="71">
        <v>127324</v>
      </c>
      <c r="D95" s="42">
        <f>IF(B95=0,"   ",C95/B95)</f>
        <v>0.5666399643969737</v>
      </c>
      <c r="E95" s="45">
        <f>C95-B95</f>
        <v>-97376</v>
      </c>
    </row>
    <row r="96" spans="1:5" s="8" customFormat="1" ht="15">
      <c r="A96" s="41" t="s">
        <v>71</v>
      </c>
      <c r="B96" s="53">
        <v>534200</v>
      </c>
      <c r="C96" s="53">
        <v>256983.08</v>
      </c>
      <c r="D96" s="42">
        <f t="shared" si="8"/>
        <v>0.4810615499812804</v>
      </c>
      <c r="E96" s="45">
        <f t="shared" si="6"/>
        <v>-277216.92000000004</v>
      </c>
    </row>
    <row r="97" spans="1:5" ht="15">
      <c r="A97" s="41" t="s">
        <v>91</v>
      </c>
      <c r="B97" s="53">
        <v>402900</v>
      </c>
      <c r="C97" s="53">
        <v>185606.46</v>
      </c>
      <c r="D97" s="42">
        <f t="shared" si="8"/>
        <v>0.46067624720774386</v>
      </c>
      <c r="E97" s="65">
        <f t="shared" si="6"/>
        <v>-217293.54</v>
      </c>
    </row>
    <row r="98" spans="1:5" s="8" customFormat="1" ht="15">
      <c r="A98" s="41" t="s">
        <v>85</v>
      </c>
      <c r="B98" s="70">
        <v>90900</v>
      </c>
      <c r="C98" s="71">
        <v>4000</v>
      </c>
      <c r="D98" s="42">
        <f t="shared" si="8"/>
        <v>0.04400440044004401</v>
      </c>
      <c r="E98" s="45">
        <f t="shared" si="6"/>
        <v>-86900</v>
      </c>
    </row>
    <row r="99" spans="1:6" s="8" customFormat="1" ht="15">
      <c r="A99" s="41" t="s">
        <v>83</v>
      </c>
      <c r="B99" s="54">
        <v>168500</v>
      </c>
      <c r="C99" s="55">
        <v>0</v>
      </c>
      <c r="D99" s="42">
        <f t="shared" si="8"/>
        <v>0</v>
      </c>
      <c r="E99" s="45">
        <f t="shared" si="6"/>
        <v>-168500</v>
      </c>
      <c r="F99" s="8" t="s">
        <v>117</v>
      </c>
    </row>
    <row r="100" spans="1:5" s="8" customFormat="1" ht="15">
      <c r="A100" s="41" t="s">
        <v>28</v>
      </c>
      <c r="B100" s="54">
        <f>B101+B109+B132+B107</f>
        <v>33827519</v>
      </c>
      <c r="C100" s="54">
        <f>C101+C109+C132+C107</f>
        <v>6241485.92</v>
      </c>
      <c r="D100" s="42">
        <f t="shared" si="8"/>
        <v>0.18450912465676245</v>
      </c>
      <c r="E100" s="45">
        <f t="shared" si="6"/>
        <v>-27586033.08</v>
      </c>
    </row>
    <row r="101" spans="1:5" s="8" customFormat="1" ht="15">
      <c r="A101" s="62" t="s">
        <v>110</v>
      </c>
      <c r="B101" s="54">
        <f>B102+B103+B104</f>
        <v>224400</v>
      </c>
      <c r="C101" s="70">
        <f>C102+C103+C104</f>
        <v>24000</v>
      </c>
      <c r="D101" s="42">
        <f aca="true" t="shared" si="9" ref="D101:D106">IF(B101=0,"   ",C101/B101)</f>
        <v>0.10695187165775401</v>
      </c>
      <c r="E101" s="45">
        <f aca="true" t="shared" si="10" ref="E101:E106">C101-B101</f>
        <v>-200400</v>
      </c>
    </row>
    <row r="102" spans="1:5" s="8" customFormat="1" ht="15">
      <c r="A102" s="62" t="s">
        <v>111</v>
      </c>
      <c r="B102" s="70">
        <v>100000</v>
      </c>
      <c r="C102" s="70">
        <v>0</v>
      </c>
      <c r="D102" s="42">
        <f t="shared" si="9"/>
        <v>0</v>
      </c>
      <c r="E102" s="45">
        <f t="shared" si="10"/>
        <v>-100000</v>
      </c>
    </row>
    <row r="103" spans="1:5" s="8" customFormat="1" ht="15">
      <c r="A103" s="62" t="s">
        <v>154</v>
      </c>
      <c r="B103" s="70">
        <v>30000</v>
      </c>
      <c r="C103" s="70">
        <v>24000</v>
      </c>
      <c r="D103" s="42">
        <f t="shared" si="9"/>
        <v>0.8</v>
      </c>
      <c r="E103" s="45">
        <f t="shared" si="10"/>
        <v>-6000</v>
      </c>
    </row>
    <row r="104" spans="1:5" s="8" customFormat="1" ht="30">
      <c r="A104" s="62" t="s">
        <v>127</v>
      </c>
      <c r="B104" s="70">
        <f>B105+B106</f>
        <v>94400</v>
      </c>
      <c r="C104" s="70">
        <f>C105+C106</f>
        <v>0</v>
      </c>
      <c r="D104" s="42">
        <f t="shared" si="9"/>
        <v>0</v>
      </c>
      <c r="E104" s="45">
        <f t="shared" si="10"/>
        <v>-94400</v>
      </c>
    </row>
    <row r="105" spans="1:5" s="8" customFormat="1" ht="15">
      <c r="A105" s="61" t="s">
        <v>78</v>
      </c>
      <c r="B105" s="70">
        <v>34400</v>
      </c>
      <c r="C105" s="70">
        <v>0</v>
      </c>
      <c r="D105" s="42">
        <f t="shared" si="9"/>
        <v>0</v>
      </c>
      <c r="E105" s="45">
        <f t="shared" si="10"/>
        <v>-34400</v>
      </c>
    </row>
    <row r="106" spans="1:5" s="8" customFormat="1" ht="15">
      <c r="A106" s="61" t="s">
        <v>74</v>
      </c>
      <c r="B106" s="70">
        <v>60000</v>
      </c>
      <c r="C106" s="70">
        <v>0</v>
      </c>
      <c r="D106" s="42">
        <f t="shared" si="9"/>
        <v>0</v>
      </c>
      <c r="E106" s="45">
        <f t="shared" si="10"/>
        <v>-60000</v>
      </c>
    </row>
    <row r="107" spans="1:5" ht="15">
      <c r="A107" s="62" t="s">
        <v>176</v>
      </c>
      <c r="B107" s="53">
        <f>B108</f>
        <v>1000000</v>
      </c>
      <c r="C107" s="53">
        <f>C108</f>
        <v>375000</v>
      </c>
      <c r="D107" s="42">
        <f>IF(B107=0,"   ",C107/B107)</f>
        <v>0.375</v>
      </c>
      <c r="E107" s="65">
        <f>C107-B107</f>
        <v>-625000</v>
      </c>
    </row>
    <row r="108" spans="1:5" ht="27.75" customHeight="1">
      <c r="A108" s="62" t="s">
        <v>177</v>
      </c>
      <c r="B108" s="53">
        <v>1000000</v>
      </c>
      <c r="C108" s="53">
        <v>375000</v>
      </c>
      <c r="D108" s="42">
        <f>IF(B108=0,"   ",C108/B108)</f>
        <v>0.375</v>
      </c>
      <c r="E108" s="65">
        <f>C108-B108</f>
        <v>-625000</v>
      </c>
    </row>
    <row r="109" spans="1:5" s="8" customFormat="1" ht="15">
      <c r="A109" s="41" t="s">
        <v>29</v>
      </c>
      <c r="B109" s="54">
        <f>B118+B122+B115+B110+B131+B123+B126+B127</f>
        <v>32236619</v>
      </c>
      <c r="C109" s="54">
        <f>C118+C122+C115+C110+C131+C123+C126+C127</f>
        <v>5842485.92</v>
      </c>
      <c r="D109" s="42">
        <f aca="true" t="shared" si="11" ref="D109:D119">IF(B109=0,"   ",C109/B109)</f>
        <v>0.18123755223834112</v>
      </c>
      <c r="E109" s="45">
        <f aca="true" t="shared" si="12" ref="E109:E118">C109-B109</f>
        <v>-26394133.08</v>
      </c>
    </row>
    <row r="110" spans="1:5" s="8" customFormat="1" ht="30">
      <c r="A110" s="41" t="s">
        <v>132</v>
      </c>
      <c r="B110" s="70">
        <f>B111+B112+B114+B113</f>
        <v>1420986</v>
      </c>
      <c r="C110" s="70">
        <f>C111+C112+C114+C113</f>
        <v>284196</v>
      </c>
      <c r="D110" s="42">
        <f t="shared" si="11"/>
        <v>0.19999915551595865</v>
      </c>
      <c r="E110" s="45">
        <f t="shared" si="12"/>
        <v>-1136790</v>
      </c>
    </row>
    <row r="111" spans="1:5" s="8" customFormat="1" ht="15">
      <c r="A111" s="61" t="s">
        <v>84</v>
      </c>
      <c r="B111" s="53">
        <v>0</v>
      </c>
      <c r="C111" s="53">
        <v>0</v>
      </c>
      <c r="D111" s="42" t="str">
        <f t="shared" si="11"/>
        <v>   </v>
      </c>
      <c r="E111" s="45">
        <f t="shared" si="12"/>
        <v>0</v>
      </c>
    </row>
    <row r="112" spans="1:5" s="8" customFormat="1" ht="15">
      <c r="A112" s="61" t="s">
        <v>78</v>
      </c>
      <c r="B112" s="70">
        <v>0</v>
      </c>
      <c r="C112" s="53">
        <v>0</v>
      </c>
      <c r="D112" s="42" t="str">
        <f t="shared" si="11"/>
        <v>   </v>
      </c>
      <c r="E112" s="45">
        <f t="shared" si="12"/>
        <v>0</v>
      </c>
    </row>
    <row r="113" spans="1:5" s="8" customFormat="1" ht="15">
      <c r="A113" s="61" t="s">
        <v>79</v>
      </c>
      <c r="B113" s="70">
        <v>816000</v>
      </c>
      <c r="C113" s="70">
        <v>178310</v>
      </c>
      <c r="D113" s="42">
        <f t="shared" si="11"/>
        <v>0.2185171568627451</v>
      </c>
      <c r="E113" s="45">
        <f t="shared" si="12"/>
        <v>-637690</v>
      </c>
    </row>
    <row r="114" spans="1:5" s="8" customFormat="1" ht="15">
      <c r="A114" s="61" t="s">
        <v>74</v>
      </c>
      <c r="B114" s="53">
        <v>604986</v>
      </c>
      <c r="C114" s="53">
        <v>105886</v>
      </c>
      <c r="D114" s="42">
        <f t="shared" si="11"/>
        <v>0.17502223191941632</v>
      </c>
      <c r="E114" s="45">
        <f t="shared" si="12"/>
        <v>-499100</v>
      </c>
    </row>
    <row r="115" spans="1:5" s="8" customFormat="1" ht="30">
      <c r="A115" s="41" t="s">
        <v>116</v>
      </c>
      <c r="B115" s="53">
        <f>B116+B117</f>
        <v>1795333</v>
      </c>
      <c r="C115" s="53">
        <f>C116+C117</f>
        <v>0</v>
      </c>
      <c r="D115" s="42">
        <f t="shared" si="11"/>
        <v>0</v>
      </c>
      <c r="E115" s="45">
        <f t="shared" si="12"/>
        <v>-1795333</v>
      </c>
    </row>
    <row r="116" spans="1:5" s="8" customFormat="1" ht="15">
      <c r="A116" s="61" t="s">
        <v>78</v>
      </c>
      <c r="B116" s="53">
        <v>1615800</v>
      </c>
      <c r="C116" s="53">
        <v>0</v>
      </c>
      <c r="D116" s="42">
        <f t="shared" si="11"/>
        <v>0</v>
      </c>
      <c r="E116" s="45">
        <f t="shared" si="12"/>
        <v>-1615800</v>
      </c>
    </row>
    <row r="117" spans="1:5" s="8" customFormat="1" ht="15">
      <c r="A117" s="61" t="s">
        <v>74</v>
      </c>
      <c r="B117" s="53">
        <v>179533</v>
      </c>
      <c r="C117" s="53">
        <v>0</v>
      </c>
      <c r="D117" s="42">
        <f t="shared" si="11"/>
        <v>0</v>
      </c>
      <c r="E117" s="45">
        <f t="shared" si="12"/>
        <v>-179533</v>
      </c>
    </row>
    <row r="118" spans="1:5" s="8" customFormat="1" ht="15">
      <c r="A118" s="41" t="s">
        <v>92</v>
      </c>
      <c r="B118" s="70">
        <f>B119+B120+B121</f>
        <v>21252900</v>
      </c>
      <c r="C118" s="70">
        <f>C119+C120+C121</f>
        <v>2639656</v>
      </c>
      <c r="D118" s="42">
        <f t="shared" si="11"/>
        <v>0.12420215594107158</v>
      </c>
      <c r="E118" s="45">
        <f t="shared" si="12"/>
        <v>-18613244</v>
      </c>
    </row>
    <row r="119" spans="1:5" s="8" customFormat="1" ht="15">
      <c r="A119" s="61" t="s">
        <v>84</v>
      </c>
      <c r="B119" s="70">
        <v>0</v>
      </c>
      <c r="C119" s="70">
        <v>0</v>
      </c>
      <c r="D119" s="42" t="str">
        <f t="shared" si="11"/>
        <v>   </v>
      </c>
      <c r="E119" s="45"/>
    </row>
    <row r="120" spans="1:5" s="8" customFormat="1" ht="15">
      <c r="A120" s="61" t="s">
        <v>78</v>
      </c>
      <c r="B120" s="70">
        <v>19152900</v>
      </c>
      <c r="C120" s="70">
        <v>2350228</v>
      </c>
      <c r="D120" s="42">
        <f aca="true" t="shared" si="13" ref="D120:D126">IF(B120=0,"   ",C120/B120)</f>
        <v>0.12270872818215518</v>
      </c>
      <c r="E120" s="45">
        <f aca="true" t="shared" si="14" ref="E120:E126">C120-B120</f>
        <v>-16802672</v>
      </c>
    </row>
    <row r="121" spans="1:5" s="8" customFormat="1" ht="15">
      <c r="A121" s="61" t="s">
        <v>79</v>
      </c>
      <c r="B121" s="70">
        <v>2100000</v>
      </c>
      <c r="C121" s="70">
        <v>289428</v>
      </c>
      <c r="D121" s="42">
        <f t="shared" si="13"/>
        <v>0.13782285714285714</v>
      </c>
      <c r="E121" s="45">
        <f t="shared" si="14"/>
        <v>-1810572</v>
      </c>
    </row>
    <row r="122" spans="1:5" s="8" customFormat="1" ht="15">
      <c r="A122" s="41" t="s">
        <v>93</v>
      </c>
      <c r="B122" s="53">
        <f>B123+B125+B124</f>
        <v>7366100</v>
      </c>
      <c r="C122" s="53">
        <f>C123+C125+C124</f>
        <v>2918633.92</v>
      </c>
      <c r="D122" s="42">
        <f t="shared" si="13"/>
        <v>0.3962251286298041</v>
      </c>
      <c r="E122" s="45">
        <f t="shared" si="14"/>
        <v>-4447466.08</v>
      </c>
    </row>
    <row r="123" spans="1:5" ht="15">
      <c r="A123" s="61" t="s">
        <v>84</v>
      </c>
      <c r="B123" s="53">
        <v>0</v>
      </c>
      <c r="C123" s="53">
        <v>0</v>
      </c>
      <c r="D123" s="53" t="str">
        <f>IF(B123=0,"   ",C123/B123*100)</f>
        <v>   </v>
      </c>
      <c r="E123" s="65">
        <f t="shared" si="14"/>
        <v>0</v>
      </c>
    </row>
    <row r="124" spans="1:5" s="8" customFormat="1" ht="15">
      <c r="A124" s="61" t="s">
        <v>78</v>
      </c>
      <c r="B124" s="53">
        <v>4089700</v>
      </c>
      <c r="C124" s="53">
        <v>1535874.92</v>
      </c>
      <c r="D124" s="42">
        <f t="shared" si="13"/>
        <v>0.37554708658336794</v>
      </c>
      <c r="E124" s="45">
        <f t="shared" si="14"/>
        <v>-2553825.08</v>
      </c>
    </row>
    <row r="125" spans="1:5" s="8" customFormat="1" ht="15">
      <c r="A125" s="61" t="s">
        <v>74</v>
      </c>
      <c r="B125" s="53">
        <v>3276400</v>
      </c>
      <c r="C125" s="53">
        <v>1382759</v>
      </c>
      <c r="D125" s="42">
        <f t="shared" si="13"/>
        <v>0.42203607618117445</v>
      </c>
      <c r="E125" s="45">
        <f t="shared" si="14"/>
        <v>-1893641</v>
      </c>
    </row>
    <row r="126" spans="1:5" s="8" customFormat="1" ht="30">
      <c r="A126" s="62" t="s">
        <v>194</v>
      </c>
      <c r="B126" s="53">
        <v>62600</v>
      </c>
      <c r="C126" s="53">
        <v>0</v>
      </c>
      <c r="D126" s="42">
        <f t="shared" si="13"/>
        <v>0</v>
      </c>
      <c r="E126" s="45">
        <f t="shared" si="14"/>
        <v>-62600</v>
      </c>
    </row>
    <row r="127" spans="1:5" s="8" customFormat="1" ht="30" customHeight="1">
      <c r="A127" s="41" t="s">
        <v>215</v>
      </c>
      <c r="B127" s="70">
        <f>SUM(B128:B129)</f>
        <v>270000</v>
      </c>
      <c r="C127" s="70">
        <f>SUM(C128:C129)</f>
        <v>0</v>
      </c>
      <c r="D127" s="42">
        <f>IF(B127=0,"   ",C127/B127)</f>
        <v>0</v>
      </c>
      <c r="E127" s="45">
        <f>C127-B127</f>
        <v>-270000</v>
      </c>
    </row>
    <row r="128" spans="1:5" s="8" customFormat="1" ht="13.5" customHeight="1">
      <c r="A128" s="61" t="s">
        <v>78</v>
      </c>
      <c r="B128" s="70">
        <v>270000</v>
      </c>
      <c r="C128" s="70">
        <v>0</v>
      </c>
      <c r="D128" s="42">
        <f>IF(B128=0,"   ",C128/B128)</f>
        <v>0</v>
      </c>
      <c r="E128" s="45">
        <f>C128-B128</f>
        <v>-270000</v>
      </c>
    </row>
    <row r="129" spans="1:5" s="8" customFormat="1" ht="13.5" customHeight="1">
      <c r="A129" s="61" t="s">
        <v>79</v>
      </c>
      <c r="B129" s="70">
        <v>0</v>
      </c>
      <c r="C129" s="70">
        <v>0</v>
      </c>
      <c r="D129" s="42" t="str">
        <f>IF(B129=0,"   ",C129/B129)</f>
        <v>   </v>
      </c>
      <c r="E129" s="45">
        <f>C129-B129</f>
        <v>0</v>
      </c>
    </row>
    <row r="130" spans="1:5" s="8" customFormat="1" ht="15">
      <c r="A130" s="61" t="s">
        <v>74</v>
      </c>
      <c r="B130" s="53">
        <v>0</v>
      </c>
      <c r="C130" s="53">
        <v>0</v>
      </c>
      <c r="D130" s="42" t="str">
        <f>IF(B130=0,"   ",C130/B130)</f>
        <v>   </v>
      </c>
      <c r="E130" s="45">
        <f>C130-B130</f>
        <v>0</v>
      </c>
    </row>
    <row r="131" spans="1:5" s="8" customFormat="1" ht="15">
      <c r="A131" s="41" t="s">
        <v>175</v>
      </c>
      <c r="B131" s="53">
        <v>68700</v>
      </c>
      <c r="C131" s="53">
        <v>0</v>
      </c>
      <c r="D131" s="42">
        <f aca="true" t="shared" si="15" ref="D131:D137">IF(B131=0,"   ",C131/B131)</f>
        <v>0</v>
      </c>
      <c r="E131" s="45">
        <f aca="true" t="shared" si="16" ref="E131:E141">C131-B131</f>
        <v>-68700</v>
      </c>
    </row>
    <row r="132" spans="1:5" s="8" customFormat="1" ht="15">
      <c r="A132" s="41" t="s">
        <v>44</v>
      </c>
      <c r="B132" s="54">
        <f>SUM(B133:B136)</f>
        <v>366500</v>
      </c>
      <c r="C132" s="54">
        <f>SUM(C133:C136)</f>
        <v>0</v>
      </c>
      <c r="D132" s="42">
        <f t="shared" si="15"/>
        <v>0</v>
      </c>
      <c r="E132" s="45">
        <f t="shared" si="16"/>
        <v>-366500</v>
      </c>
    </row>
    <row r="133" spans="1:5" s="8" customFormat="1" ht="30">
      <c r="A133" s="41" t="s">
        <v>146</v>
      </c>
      <c r="B133" s="54">
        <v>250000</v>
      </c>
      <c r="C133" s="70">
        <v>0</v>
      </c>
      <c r="D133" s="42">
        <f t="shared" si="15"/>
        <v>0</v>
      </c>
      <c r="E133" s="45">
        <f t="shared" si="16"/>
        <v>-250000</v>
      </c>
    </row>
    <row r="134" spans="1:5" s="8" customFormat="1" ht="30">
      <c r="A134" s="41" t="s">
        <v>171</v>
      </c>
      <c r="B134" s="70">
        <v>30000</v>
      </c>
      <c r="C134" s="70">
        <v>0</v>
      </c>
      <c r="D134" s="42">
        <f t="shared" si="15"/>
        <v>0</v>
      </c>
      <c r="E134" s="45">
        <f t="shared" si="16"/>
        <v>-30000</v>
      </c>
    </row>
    <row r="135" spans="1:5" s="8" customFormat="1" ht="15">
      <c r="A135" s="41" t="s">
        <v>186</v>
      </c>
      <c r="B135" s="70">
        <v>86500</v>
      </c>
      <c r="C135" s="70">
        <v>0</v>
      </c>
      <c r="D135" s="42">
        <f t="shared" si="15"/>
        <v>0</v>
      </c>
      <c r="E135" s="65">
        <f t="shared" si="16"/>
        <v>-86500</v>
      </c>
    </row>
    <row r="136" spans="1:5" s="8" customFormat="1" ht="29.25" customHeight="1">
      <c r="A136" s="41" t="s">
        <v>168</v>
      </c>
      <c r="B136" s="70">
        <v>0</v>
      </c>
      <c r="C136" s="70">
        <v>0</v>
      </c>
      <c r="D136" s="42" t="str">
        <f t="shared" si="15"/>
        <v>   </v>
      </c>
      <c r="E136" s="45">
        <f t="shared" si="16"/>
        <v>0</v>
      </c>
    </row>
    <row r="137" spans="1:5" s="8" customFormat="1" ht="15">
      <c r="A137" s="41" t="s">
        <v>8</v>
      </c>
      <c r="B137" s="54">
        <f>B138+B151+B166</f>
        <v>29518269.18</v>
      </c>
      <c r="C137" s="54">
        <f>C138+C151+C166</f>
        <v>6140355.85</v>
      </c>
      <c r="D137" s="42">
        <f t="shared" si="15"/>
        <v>0.208018831068875</v>
      </c>
      <c r="E137" s="45">
        <f t="shared" si="16"/>
        <v>-23377913.33</v>
      </c>
    </row>
    <row r="138" spans="1:5" s="8" customFormat="1" ht="15">
      <c r="A138" s="41" t="s">
        <v>72</v>
      </c>
      <c r="B138" s="54">
        <f>B139+B147+B146+B144+B143</f>
        <v>1160000</v>
      </c>
      <c r="C138" s="54">
        <f>C139+C147+C146+C144+C143</f>
        <v>522632.25</v>
      </c>
      <c r="D138" s="42">
        <f aca="true" t="shared" si="17" ref="D138:D150">IF(B138=0,"   ",C138/B138)</f>
        <v>0.4505450431034483</v>
      </c>
      <c r="E138" s="45">
        <f t="shared" si="16"/>
        <v>-637367.75</v>
      </c>
    </row>
    <row r="139" spans="1:5" s="8" customFormat="1" ht="15">
      <c r="A139" s="41" t="s">
        <v>73</v>
      </c>
      <c r="B139" s="53">
        <f>B140+B141+B142</f>
        <v>800000</v>
      </c>
      <c r="C139" s="53">
        <f>C140+C141+C142</f>
        <v>163232.25</v>
      </c>
      <c r="D139" s="42">
        <f t="shared" si="17"/>
        <v>0.2040403125</v>
      </c>
      <c r="E139" s="45">
        <f t="shared" si="16"/>
        <v>-636767.75</v>
      </c>
    </row>
    <row r="140" spans="1:5" s="8" customFormat="1" ht="15">
      <c r="A140" s="61" t="s">
        <v>87</v>
      </c>
      <c r="B140" s="70">
        <v>0</v>
      </c>
      <c r="C140" s="70">
        <v>0</v>
      </c>
      <c r="D140" s="42" t="str">
        <f t="shared" si="17"/>
        <v>   </v>
      </c>
      <c r="E140" s="45">
        <f t="shared" si="16"/>
        <v>0</v>
      </c>
    </row>
    <row r="141" spans="1:5" s="8" customFormat="1" ht="15">
      <c r="A141" s="61" t="s">
        <v>102</v>
      </c>
      <c r="B141" s="70">
        <v>0</v>
      </c>
      <c r="C141" s="70">
        <v>0</v>
      </c>
      <c r="D141" s="42" t="str">
        <f t="shared" si="17"/>
        <v>   </v>
      </c>
      <c r="E141" s="45">
        <f t="shared" si="16"/>
        <v>0</v>
      </c>
    </row>
    <row r="142" spans="1:5" s="8" customFormat="1" ht="15">
      <c r="A142" s="61" t="s">
        <v>88</v>
      </c>
      <c r="B142" s="53">
        <v>800000</v>
      </c>
      <c r="C142" s="53">
        <v>163232.25</v>
      </c>
      <c r="D142" s="42">
        <f t="shared" si="17"/>
        <v>0.2040403125</v>
      </c>
      <c r="E142" s="45">
        <f aca="true" t="shared" si="18" ref="E142:E150">C142-B142</f>
        <v>-636767.75</v>
      </c>
    </row>
    <row r="143" spans="1:5" ht="15">
      <c r="A143" s="41" t="s">
        <v>192</v>
      </c>
      <c r="B143" s="53">
        <v>360000</v>
      </c>
      <c r="C143" s="53">
        <v>359400</v>
      </c>
      <c r="D143" s="42">
        <f>IF(B143=0,"   ",C143/B143)</f>
        <v>0.9983333333333333</v>
      </c>
      <c r="E143" s="65">
        <f>C143-B143</f>
        <v>-600</v>
      </c>
    </row>
    <row r="144" spans="1:5" s="8" customFormat="1" ht="30">
      <c r="A144" s="62" t="s">
        <v>178</v>
      </c>
      <c r="B144" s="70">
        <v>0</v>
      </c>
      <c r="C144" s="70">
        <f>SUM(C145)</f>
        <v>0</v>
      </c>
      <c r="D144" s="42" t="str">
        <f>IF(B144=0,"   ",C144/B144)</f>
        <v>   </v>
      </c>
      <c r="E144" s="45">
        <f t="shared" si="18"/>
        <v>0</v>
      </c>
    </row>
    <row r="145" spans="1:5" s="8" customFormat="1" ht="15">
      <c r="A145" s="61" t="s">
        <v>102</v>
      </c>
      <c r="B145" s="70">
        <v>0</v>
      </c>
      <c r="C145" s="70">
        <v>0</v>
      </c>
      <c r="D145" s="42" t="str">
        <f>IF(B145=0,"   ",C145/B145)</f>
        <v>   </v>
      </c>
      <c r="E145" s="45">
        <f t="shared" si="18"/>
        <v>0</v>
      </c>
    </row>
    <row r="146" spans="1:5" ht="15">
      <c r="A146" s="41" t="s">
        <v>172</v>
      </c>
      <c r="B146" s="53">
        <v>0</v>
      </c>
      <c r="C146" s="53">
        <v>0</v>
      </c>
      <c r="D146" s="42" t="str">
        <f t="shared" si="17"/>
        <v>   </v>
      </c>
      <c r="E146" s="65">
        <f>C146-B146</f>
        <v>0</v>
      </c>
    </row>
    <row r="147" spans="1:5" s="8" customFormat="1" ht="15">
      <c r="A147" s="41" t="s">
        <v>183</v>
      </c>
      <c r="B147" s="70">
        <f>B148+B149+B150</f>
        <v>0</v>
      </c>
      <c r="C147" s="70">
        <f>C148+C149+C150</f>
        <v>0</v>
      </c>
      <c r="D147" s="42" t="str">
        <f t="shared" si="17"/>
        <v>   </v>
      </c>
      <c r="E147" s="45">
        <f t="shared" si="18"/>
        <v>0</v>
      </c>
    </row>
    <row r="148" spans="1:5" s="8" customFormat="1" ht="15">
      <c r="A148" s="41" t="s">
        <v>87</v>
      </c>
      <c r="B148" s="70">
        <v>0</v>
      </c>
      <c r="C148" s="70">
        <v>0</v>
      </c>
      <c r="D148" s="42" t="str">
        <f t="shared" si="17"/>
        <v>   </v>
      </c>
      <c r="E148" s="45">
        <f t="shared" si="18"/>
        <v>0</v>
      </c>
    </row>
    <row r="149" spans="1:5" s="8" customFormat="1" ht="15">
      <c r="A149" s="41" t="s">
        <v>102</v>
      </c>
      <c r="B149" s="70">
        <v>0</v>
      </c>
      <c r="C149" s="70">
        <v>0</v>
      </c>
      <c r="D149" s="42" t="str">
        <f t="shared" si="17"/>
        <v>   </v>
      </c>
      <c r="E149" s="45">
        <f t="shared" si="18"/>
        <v>0</v>
      </c>
    </row>
    <row r="150" spans="1:5" s="8" customFormat="1" ht="15">
      <c r="A150" s="41" t="s">
        <v>135</v>
      </c>
      <c r="B150" s="70">
        <v>0</v>
      </c>
      <c r="C150" s="70">
        <v>0</v>
      </c>
      <c r="D150" s="42" t="str">
        <f t="shared" si="17"/>
        <v>   </v>
      </c>
      <c r="E150" s="45">
        <f t="shared" si="18"/>
        <v>0</v>
      </c>
    </row>
    <row r="151" spans="1:5" ht="15">
      <c r="A151" s="41" t="s">
        <v>37</v>
      </c>
      <c r="B151" s="53">
        <f>B152+B155+B153+B154+B156+B157+B161+B165+B164+B158</f>
        <v>6633852.34</v>
      </c>
      <c r="C151" s="53">
        <f>C152+C155+C153+C154+C156+C157+C161+C165+C164+C158</f>
        <v>1490491.59</v>
      </c>
      <c r="D151" s="53">
        <f>IF(B151=0,"   ",C151/B151*100)</f>
        <v>22.467964519089676</v>
      </c>
      <c r="E151" s="65">
        <f aca="true" t="shared" si="19" ref="E151:E176">C151-B151</f>
        <v>-5143360.75</v>
      </c>
    </row>
    <row r="152" spans="1:5" ht="14.25" customHeight="1">
      <c r="A152" s="41" t="s">
        <v>94</v>
      </c>
      <c r="B152" s="53">
        <v>600000</v>
      </c>
      <c r="C152" s="53">
        <v>149945.35</v>
      </c>
      <c r="D152" s="53">
        <f>IF(B152=0,"   ",C152/B152*100)</f>
        <v>24.990891666666666</v>
      </c>
      <c r="E152" s="65">
        <f t="shared" si="19"/>
        <v>-450054.65</v>
      </c>
    </row>
    <row r="153" spans="1:5" ht="14.25" customHeight="1">
      <c r="A153" s="41" t="s">
        <v>118</v>
      </c>
      <c r="B153" s="70">
        <v>17293.6</v>
      </c>
      <c r="C153" s="70">
        <v>17293.6</v>
      </c>
      <c r="D153" s="53">
        <f>IF(B153=0,"   ",C153/B153*100)</f>
        <v>100</v>
      </c>
      <c r="E153" s="65">
        <f t="shared" si="19"/>
        <v>0</v>
      </c>
    </row>
    <row r="154" spans="1:5" ht="14.25" customHeight="1">
      <c r="A154" s="41" t="s">
        <v>150</v>
      </c>
      <c r="B154" s="53">
        <v>260200</v>
      </c>
      <c r="C154" s="53">
        <v>191360.69</v>
      </c>
      <c r="D154" s="53">
        <f>IF(B154=0,"   ",C154/B154*100)</f>
        <v>73.54369331283628</v>
      </c>
      <c r="E154" s="65">
        <f t="shared" si="19"/>
        <v>-68839.31</v>
      </c>
    </row>
    <row r="155" spans="1:5" ht="15" customHeight="1">
      <c r="A155" s="41" t="s">
        <v>136</v>
      </c>
      <c r="B155" s="53">
        <v>821000</v>
      </c>
      <c r="C155" s="53">
        <v>581810.43</v>
      </c>
      <c r="D155" s="53">
        <f>IF(B155=0,"   ",C155/B155*100)</f>
        <v>70.8660694275274</v>
      </c>
      <c r="E155" s="65">
        <f t="shared" si="19"/>
        <v>-239189.56999999995</v>
      </c>
    </row>
    <row r="156" spans="1:5" s="8" customFormat="1" ht="30">
      <c r="A156" s="62" t="s">
        <v>156</v>
      </c>
      <c r="B156" s="70">
        <v>900000</v>
      </c>
      <c r="C156" s="70">
        <v>67611.52</v>
      </c>
      <c r="D156" s="42">
        <f aca="true" t="shared" si="20" ref="D156:D165">IF(B156=0,"   ",C156/B156)</f>
        <v>0.07512391111111112</v>
      </c>
      <c r="E156" s="45">
        <f t="shared" si="19"/>
        <v>-832388.48</v>
      </c>
    </row>
    <row r="157" spans="1:5" s="8" customFormat="1" ht="30">
      <c r="A157" s="61" t="s">
        <v>155</v>
      </c>
      <c r="B157" s="70">
        <v>600000</v>
      </c>
      <c r="C157" s="70">
        <v>0</v>
      </c>
      <c r="D157" s="42">
        <f t="shared" si="20"/>
        <v>0</v>
      </c>
      <c r="E157" s="45">
        <f t="shared" si="19"/>
        <v>-600000</v>
      </c>
    </row>
    <row r="158" spans="1:5" ht="30">
      <c r="A158" s="41" t="s">
        <v>200</v>
      </c>
      <c r="B158" s="53">
        <f>SUM(B159:B160)</f>
        <v>2934000</v>
      </c>
      <c r="C158" s="53">
        <f>SUM(C159:C160)</f>
        <v>0</v>
      </c>
      <c r="D158" s="42">
        <f t="shared" si="20"/>
        <v>0</v>
      </c>
      <c r="E158" s="65">
        <f t="shared" si="19"/>
        <v>-2934000</v>
      </c>
    </row>
    <row r="159" spans="1:5" ht="15">
      <c r="A159" s="41" t="s">
        <v>190</v>
      </c>
      <c r="B159" s="53">
        <v>1580300</v>
      </c>
      <c r="C159" s="53">
        <v>0</v>
      </c>
      <c r="D159" s="42">
        <f t="shared" si="20"/>
        <v>0</v>
      </c>
      <c r="E159" s="65">
        <f t="shared" si="19"/>
        <v>-1580300</v>
      </c>
    </row>
    <row r="160" spans="1:5" ht="15">
      <c r="A160" s="41" t="s">
        <v>191</v>
      </c>
      <c r="B160" s="53">
        <v>1353700</v>
      </c>
      <c r="C160" s="53">
        <v>0</v>
      </c>
      <c r="D160" s="42">
        <f t="shared" si="20"/>
        <v>0</v>
      </c>
      <c r="E160" s="65">
        <f t="shared" si="19"/>
        <v>-1353700</v>
      </c>
    </row>
    <row r="161" spans="1:5" ht="47.25" customHeight="1">
      <c r="A161" s="78" t="s">
        <v>157</v>
      </c>
      <c r="B161" s="53">
        <f>SUM(B162:B163)</f>
        <v>501358.74</v>
      </c>
      <c r="C161" s="53">
        <f>SUM(C162:C163)</f>
        <v>482470</v>
      </c>
      <c r="D161" s="42">
        <f t="shared" si="20"/>
        <v>0.9623249013271415</v>
      </c>
      <c r="E161" s="45">
        <f t="shared" si="19"/>
        <v>-18888.73999999999</v>
      </c>
    </row>
    <row r="162" spans="1:5" ht="17.25" customHeight="1">
      <c r="A162" s="78" t="s">
        <v>223</v>
      </c>
      <c r="B162" s="53">
        <v>482470</v>
      </c>
      <c r="C162" s="53">
        <v>482470</v>
      </c>
      <c r="D162" s="42">
        <f t="shared" si="20"/>
        <v>1</v>
      </c>
      <c r="E162" s="45">
        <f t="shared" si="19"/>
        <v>0</v>
      </c>
    </row>
    <row r="163" spans="1:5" ht="18.75" customHeight="1">
      <c r="A163" s="78" t="s">
        <v>74</v>
      </c>
      <c r="B163" s="53">
        <v>18888.74</v>
      </c>
      <c r="C163" s="53">
        <v>0</v>
      </c>
      <c r="D163" s="42">
        <f t="shared" si="20"/>
        <v>0</v>
      </c>
      <c r="E163" s="45">
        <f t="shared" si="19"/>
        <v>-18888.74</v>
      </c>
    </row>
    <row r="164" spans="1:5" ht="14.25" customHeight="1">
      <c r="A164" s="78" t="s">
        <v>197</v>
      </c>
      <c r="B164" s="54">
        <v>0</v>
      </c>
      <c r="C164" s="54">
        <v>0</v>
      </c>
      <c r="D164" s="42" t="str">
        <f t="shared" si="20"/>
        <v>   </v>
      </c>
      <c r="E164" s="45">
        <f t="shared" si="19"/>
        <v>0</v>
      </c>
    </row>
    <row r="165" spans="1:5" ht="14.25" customHeight="1">
      <c r="A165" s="41" t="s">
        <v>173</v>
      </c>
      <c r="B165" s="53">
        <v>0</v>
      </c>
      <c r="C165" s="53">
        <v>0</v>
      </c>
      <c r="D165" s="42" t="str">
        <f t="shared" si="20"/>
        <v>   </v>
      </c>
      <c r="E165" s="65">
        <f t="shared" si="19"/>
        <v>0</v>
      </c>
    </row>
    <row r="166" spans="1:5" ht="15">
      <c r="A166" s="41" t="s">
        <v>42</v>
      </c>
      <c r="B166" s="53">
        <f>B167+B169+B170+B171+B172+B168+B173+B177</f>
        <v>21724416.84</v>
      </c>
      <c r="C166" s="53">
        <f>C167+C169+C170+C171+C172+C168+C173+C177</f>
        <v>4127232.01</v>
      </c>
      <c r="D166" s="53">
        <f>IF(B166=0,"   ",C166/B166*100)</f>
        <v>18.99812565923864</v>
      </c>
      <c r="E166" s="65">
        <f t="shared" si="19"/>
        <v>-17597184.83</v>
      </c>
    </row>
    <row r="167" spans="1:5" ht="15">
      <c r="A167" s="41" t="s">
        <v>95</v>
      </c>
      <c r="B167" s="53">
        <v>7378851.26</v>
      </c>
      <c r="C167" s="53">
        <v>2323617.67</v>
      </c>
      <c r="D167" s="53">
        <f>IF(B167=0,"   ",C167/B167*100)</f>
        <v>31.490235920543547</v>
      </c>
      <c r="E167" s="65">
        <f t="shared" si="19"/>
        <v>-5055233.59</v>
      </c>
    </row>
    <row r="168" spans="1:5" ht="15">
      <c r="A168" s="41" t="s">
        <v>151</v>
      </c>
      <c r="B168" s="53">
        <v>3000</v>
      </c>
      <c r="C168" s="53">
        <v>0</v>
      </c>
      <c r="D168" s="53">
        <f>IF(B168=0,"   ",C168/B168*100)</f>
        <v>0</v>
      </c>
      <c r="E168" s="65">
        <f t="shared" si="19"/>
        <v>-3000</v>
      </c>
    </row>
    <row r="169" spans="1:5" ht="15">
      <c r="A169" s="41" t="s">
        <v>96</v>
      </c>
      <c r="B169" s="53">
        <v>250000</v>
      </c>
      <c r="C169" s="53">
        <v>180000</v>
      </c>
      <c r="D169" s="53">
        <f>IF(B169=0,"   ",C169/B169*100)</f>
        <v>72</v>
      </c>
      <c r="E169" s="65">
        <f t="shared" si="19"/>
        <v>-70000</v>
      </c>
    </row>
    <row r="170" spans="1:5" ht="14.25" customHeight="1">
      <c r="A170" s="41" t="s">
        <v>97</v>
      </c>
      <c r="B170" s="53">
        <v>299900</v>
      </c>
      <c r="C170" s="53">
        <v>0</v>
      </c>
      <c r="D170" s="53">
        <f>IF(B170=0,"   ",C170/B170*100)</f>
        <v>0</v>
      </c>
      <c r="E170" s="65">
        <f t="shared" si="19"/>
        <v>-299900</v>
      </c>
    </row>
    <row r="171" spans="1:5" ht="13.5" customHeight="1">
      <c r="A171" s="41" t="s">
        <v>98</v>
      </c>
      <c r="B171" s="53">
        <v>6248320.4</v>
      </c>
      <c r="C171" s="53">
        <v>1572541.89</v>
      </c>
      <c r="D171" s="53">
        <f>IF(B171=0,"   ",C171/B171*100)</f>
        <v>25.16743363544545</v>
      </c>
      <c r="E171" s="65">
        <f t="shared" si="19"/>
        <v>-4675778.510000001</v>
      </c>
    </row>
    <row r="172" spans="1:5" ht="13.5" customHeight="1">
      <c r="A172" s="41" t="s">
        <v>147</v>
      </c>
      <c r="B172" s="53">
        <v>59600</v>
      </c>
      <c r="C172" s="53">
        <v>51072.45</v>
      </c>
      <c r="D172" s="53">
        <f>IF(B172=0,"   ",C172/B172*100)</f>
        <v>85.69203020134228</v>
      </c>
      <c r="E172" s="65">
        <f t="shared" si="19"/>
        <v>-8527.550000000003</v>
      </c>
    </row>
    <row r="173" spans="1:5" ht="27.75" customHeight="1">
      <c r="A173" s="62" t="s">
        <v>188</v>
      </c>
      <c r="B173" s="53">
        <f>B174+B176+B175</f>
        <v>6609945.18</v>
      </c>
      <c r="C173" s="53">
        <f>C174+C176+C175</f>
        <v>0</v>
      </c>
      <c r="D173" s="42">
        <f aca="true" t="shared" si="21" ref="D173:D180">IF(B173=0,"   ",C173/B173)</f>
        <v>0</v>
      </c>
      <c r="E173" s="65">
        <f t="shared" si="19"/>
        <v>-6609945.18</v>
      </c>
    </row>
    <row r="174" spans="1:5" ht="15">
      <c r="A174" s="41" t="s">
        <v>189</v>
      </c>
      <c r="B174" s="53">
        <v>6209299.06</v>
      </c>
      <c r="C174" s="53">
        <v>0</v>
      </c>
      <c r="D174" s="42">
        <f t="shared" si="21"/>
        <v>0</v>
      </c>
      <c r="E174" s="65">
        <f t="shared" si="19"/>
        <v>-6209299.06</v>
      </c>
    </row>
    <row r="175" spans="1:5" ht="15">
      <c r="A175" s="41" t="s">
        <v>190</v>
      </c>
      <c r="B175" s="53">
        <v>198169.12</v>
      </c>
      <c r="C175" s="53">
        <v>0</v>
      </c>
      <c r="D175" s="42">
        <f t="shared" si="21"/>
        <v>0</v>
      </c>
      <c r="E175" s="65">
        <f t="shared" si="19"/>
        <v>-198169.12</v>
      </c>
    </row>
    <row r="176" spans="1:5" ht="15">
      <c r="A176" s="41" t="s">
        <v>191</v>
      </c>
      <c r="B176" s="53">
        <v>202477</v>
      </c>
      <c r="C176" s="53">
        <v>0</v>
      </c>
      <c r="D176" s="42">
        <f t="shared" si="21"/>
        <v>0</v>
      </c>
      <c r="E176" s="65">
        <f t="shared" si="19"/>
        <v>-202477</v>
      </c>
    </row>
    <row r="177" spans="1:5" ht="27.75" customHeight="1">
      <c r="A177" s="62" t="s">
        <v>198</v>
      </c>
      <c r="B177" s="53">
        <f>B178+B180+B179</f>
        <v>874800</v>
      </c>
      <c r="C177" s="53">
        <f>C178+C180+C179</f>
        <v>0</v>
      </c>
      <c r="D177" s="42">
        <f t="shared" si="21"/>
        <v>0</v>
      </c>
      <c r="E177" s="65">
        <f>C177-B177</f>
        <v>-874800</v>
      </c>
    </row>
    <row r="178" spans="1:5" ht="15">
      <c r="A178" s="41" t="s">
        <v>199</v>
      </c>
      <c r="B178" s="53">
        <v>524900</v>
      </c>
      <c r="C178" s="53">
        <v>0</v>
      </c>
      <c r="D178" s="42">
        <f t="shared" si="21"/>
        <v>0</v>
      </c>
      <c r="E178" s="65">
        <f>C178-B178</f>
        <v>-524900</v>
      </c>
    </row>
    <row r="179" spans="1:5" s="8" customFormat="1" ht="15">
      <c r="A179" s="62" t="s">
        <v>201</v>
      </c>
      <c r="B179" s="70">
        <v>0</v>
      </c>
      <c r="C179" s="70">
        <v>0</v>
      </c>
      <c r="D179" s="42" t="str">
        <f t="shared" si="21"/>
        <v>   </v>
      </c>
      <c r="E179" s="45">
        <f>C179-B179</f>
        <v>0</v>
      </c>
    </row>
    <row r="180" spans="1:5" ht="15">
      <c r="A180" s="41" t="s">
        <v>191</v>
      </c>
      <c r="B180" s="70">
        <v>349900</v>
      </c>
      <c r="C180" s="53">
        <v>0</v>
      </c>
      <c r="D180" s="42">
        <f t="shared" si="21"/>
        <v>0</v>
      </c>
      <c r="E180" s="65">
        <f>C180-B180</f>
        <v>-349900</v>
      </c>
    </row>
    <row r="181" spans="1:5" s="8" customFormat="1" ht="15">
      <c r="A181" s="41" t="s">
        <v>75</v>
      </c>
      <c r="B181" s="54">
        <f>B182</f>
        <v>122000</v>
      </c>
      <c r="C181" s="54">
        <f>C182</f>
        <v>0</v>
      </c>
      <c r="D181" s="42">
        <f aca="true" t="shared" si="22" ref="D181:D194">IF(B181=0,"   ",C181/B181)</f>
        <v>0</v>
      </c>
      <c r="E181" s="45">
        <f aca="true" t="shared" si="23" ref="E181:E194">C181-B181</f>
        <v>-122000</v>
      </c>
    </row>
    <row r="182" spans="1:5" s="8" customFormat="1" ht="15">
      <c r="A182" s="41" t="s">
        <v>76</v>
      </c>
      <c r="B182" s="53">
        <v>122000</v>
      </c>
      <c r="C182" s="53">
        <v>0</v>
      </c>
      <c r="D182" s="42">
        <f t="shared" si="22"/>
        <v>0</v>
      </c>
      <c r="E182" s="45">
        <f t="shared" si="23"/>
        <v>-122000</v>
      </c>
    </row>
    <row r="183" spans="1:5" s="8" customFormat="1" ht="15">
      <c r="A183" s="41" t="s">
        <v>9</v>
      </c>
      <c r="B183" s="54">
        <f>B184+B192+B216+B221+B211</f>
        <v>192771600</v>
      </c>
      <c r="C183" s="54">
        <f>C184+C192+C216+C221+C211</f>
        <v>87559292.73</v>
      </c>
      <c r="D183" s="42">
        <f t="shared" si="22"/>
        <v>0.4542126160181272</v>
      </c>
      <c r="E183" s="45">
        <f t="shared" si="23"/>
        <v>-105212307.27</v>
      </c>
    </row>
    <row r="184" spans="1:5" s="8" customFormat="1" ht="15">
      <c r="A184" s="41" t="s">
        <v>54</v>
      </c>
      <c r="B184" s="54">
        <f>B185+B191+B187+B188</f>
        <v>42404100</v>
      </c>
      <c r="C184" s="54">
        <f>C185+C191+C187+C188</f>
        <v>19082900</v>
      </c>
      <c r="D184" s="42">
        <f t="shared" si="22"/>
        <v>0.4500248796696546</v>
      </c>
      <c r="E184" s="45">
        <f t="shared" si="23"/>
        <v>-23321200</v>
      </c>
    </row>
    <row r="185" spans="1:5" s="8" customFormat="1" ht="15">
      <c r="A185" s="41" t="s">
        <v>119</v>
      </c>
      <c r="B185" s="70">
        <v>41394100</v>
      </c>
      <c r="C185" s="71">
        <v>18082600</v>
      </c>
      <c r="D185" s="42">
        <f t="shared" si="22"/>
        <v>0.43684003275829164</v>
      </c>
      <c r="E185" s="45">
        <f t="shared" si="23"/>
        <v>-23311500</v>
      </c>
    </row>
    <row r="186" spans="1:5" s="8" customFormat="1" ht="17.25" customHeight="1">
      <c r="A186" s="61" t="s">
        <v>120</v>
      </c>
      <c r="B186" s="70">
        <v>36227600</v>
      </c>
      <c r="C186" s="71">
        <v>16474200</v>
      </c>
      <c r="D186" s="42">
        <f t="shared" si="22"/>
        <v>0.45474168865726683</v>
      </c>
      <c r="E186" s="45">
        <f t="shared" si="23"/>
        <v>-19753400</v>
      </c>
    </row>
    <row r="187" spans="1:5" s="8" customFormat="1" ht="30">
      <c r="A187" s="61" t="s">
        <v>138</v>
      </c>
      <c r="B187" s="70">
        <v>0</v>
      </c>
      <c r="C187" s="71">
        <v>0</v>
      </c>
      <c r="D187" s="42" t="str">
        <f t="shared" si="22"/>
        <v>   </v>
      </c>
      <c r="E187" s="45">
        <f t="shared" si="23"/>
        <v>0</v>
      </c>
    </row>
    <row r="188" spans="1:5" s="8" customFormat="1" ht="15">
      <c r="A188" s="41" t="s">
        <v>195</v>
      </c>
      <c r="B188" s="70">
        <f>B190+B189</f>
        <v>1000000</v>
      </c>
      <c r="C188" s="70">
        <f>C190+C189</f>
        <v>1000000</v>
      </c>
      <c r="D188" s="42">
        <f>IF(B188=0,"   ",C188/B188)</f>
        <v>1</v>
      </c>
      <c r="E188" s="45">
        <f>C188-B188</f>
        <v>0</v>
      </c>
    </row>
    <row r="189" spans="1:5" s="8" customFormat="1" ht="30">
      <c r="A189" s="61" t="s">
        <v>138</v>
      </c>
      <c r="B189" s="70">
        <v>0</v>
      </c>
      <c r="C189" s="71">
        <v>0</v>
      </c>
      <c r="D189" s="42" t="str">
        <f>IF(B189=0,"   ",C189/B189)</f>
        <v>   </v>
      </c>
      <c r="E189" s="45">
        <f>C189-B189</f>
        <v>0</v>
      </c>
    </row>
    <row r="190" spans="1:5" s="8" customFormat="1" ht="15">
      <c r="A190" s="61" t="s">
        <v>196</v>
      </c>
      <c r="B190" s="70">
        <v>1000000</v>
      </c>
      <c r="C190" s="70">
        <v>1000000</v>
      </c>
      <c r="D190" s="42">
        <f>IF(B190=0,"   ",C190/B190)</f>
        <v>1</v>
      </c>
      <c r="E190" s="45">
        <f>C190-B190</f>
        <v>0</v>
      </c>
    </row>
    <row r="191" spans="1:5" s="8" customFormat="1" ht="15">
      <c r="A191" s="41" t="s">
        <v>148</v>
      </c>
      <c r="B191" s="70">
        <v>10000</v>
      </c>
      <c r="C191" s="70">
        <v>300</v>
      </c>
      <c r="D191" s="42">
        <f t="shared" si="22"/>
        <v>0.03</v>
      </c>
      <c r="E191" s="45">
        <f t="shared" si="23"/>
        <v>-9700</v>
      </c>
    </row>
    <row r="192" spans="1:5" s="8" customFormat="1" ht="15">
      <c r="A192" s="41" t="s">
        <v>55</v>
      </c>
      <c r="B192" s="70">
        <f>B193+B195+B210</f>
        <v>121943200</v>
      </c>
      <c r="C192" s="70">
        <f>C193+C195+C210</f>
        <v>56606277.37</v>
      </c>
      <c r="D192" s="42">
        <f t="shared" si="22"/>
        <v>0.4642020003575435</v>
      </c>
      <c r="E192" s="45">
        <f t="shared" si="23"/>
        <v>-65336922.63</v>
      </c>
    </row>
    <row r="193" spans="1:5" s="8" customFormat="1" ht="15">
      <c r="A193" s="41" t="s">
        <v>119</v>
      </c>
      <c r="B193" s="70">
        <v>119802800</v>
      </c>
      <c r="C193" s="71">
        <v>55950900</v>
      </c>
      <c r="D193" s="42">
        <f t="shared" si="22"/>
        <v>0.46702497771337564</v>
      </c>
      <c r="E193" s="45">
        <f t="shared" si="23"/>
        <v>-63851900</v>
      </c>
    </row>
    <row r="194" spans="1:5" s="8" customFormat="1" ht="15.75" customHeight="1">
      <c r="A194" s="61" t="s">
        <v>120</v>
      </c>
      <c r="B194" s="70">
        <v>99585700</v>
      </c>
      <c r="C194" s="70">
        <v>46769700</v>
      </c>
      <c r="D194" s="42">
        <f t="shared" si="22"/>
        <v>0.46964272982968436</v>
      </c>
      <c r="E194" s="45">
        <f t="shared" si="23"/>
        <v>-52816000</v>
      </c>
    </row>
    <row r="195" spans="1:5" s="8" customFormat="1" ht="15">
      <c r="A195" s="41" t="s">
        <v>100</v>
      </c>
      <c r="B195" s="70">
        <f>B196+B197+B200+B205+B206+B207+B208+B209+B204</f>
        <v>1940400</v>
      </c>
      <c r="C195" s="70">
        <f>C196+C197+C200+C205+C206+C207+C208+C209+C204</f>
        <v>599980</v>
      </c>
      <c r="D195" s="42">
        <f aca="true" t="shared" si="24" ref="D195:D215">IF(B195=0,"   ",C195/B195)</f>
        <v>0.30920428777571635</v>
      </c>
      <c r="E195" s="45">
        <f aca="true" t="shared" si="25" ref="E195:E215">C195-B195</f>
        <v>-1340420</v>
      </c>
    </row>
    <row r="196" spans="1:5" s="8" customFormat="1" ht="15">
      <c r="A196" s="41" t="s">
        <v>101</v>
      </c>
      <c r="B196" s="70">
        <v>0</v>
      </c>
      <c r="C196" s="70">
        <v>0</v>
      </c>
      <c r="D196" s="42" t="str">
        <f t="shared" si="24"/>
        <v>   </v>
      </c>
      <c r="E196" s="45">
        <f t="shared" si="25"/>
        <v>0</v>
      </c>
    </row>
    <row r="197" spans="1:5" s="8" customFormat="1" ht="15">
      <c r="A197" s="61" t="s">
        <v>133</v>
      </c>
      <c r="B197" s="70">
        <f>B198+B199</f>
        <v>0</v>
      </c>
      <c r="C197" s="70">
        <f>C198+C199</f>
        <v>0</v>
      </c>
      <c r="D197" s="42" t="str">
        <f t="shared" si="24"/>
        <v>   </v>
      </c>
      <c r="E197" s="45">
        <f t="shared" si="25"/>
        <v>0</v>
      </c>
    </row>
    <row r="198" spans="1:5" s="8" customFormat="1" ht="15" customHeight="1">
      <c r="A198" s="61" t="s">
        <v>78</v>
      </c>
      <c r="B198" s="53">
        <v>0</v>
      </c>
      <c r="C198" s="53">
        <v>0</v>
      </c>
      <c r="D198" s="42" t="str">
        <f t="shared" si="24"/>
        <v>   </v>
      </c>
      <c r="E198" s="45">
        <f t="shared" si="25"/>
        <v>0</v>
      </c>
    </row>
    <row r="199" spans="1:5" s="8" customFormat="1" ht="13.5" customHeight="1">
      <c r="A199" s="61" t="s">
        <v>79</v>
      </c>
      <c r="B199" s="53">
        <v>0</v>
      </c>
      <c r="C199" s="53">
        <v>0</v>
      </c>
      <c r="D199" s="42" t="str">
        <f t="shared" si="24"/>
        <v>   </v>
      </c>
      <c r="E199" s="45">
        <f t="shared" si="25"/>
        <v>0</v>
      </c>
    </row>
    <row r="200" spans="1:5" s="8" customFormat="1" ht="45" customHeight="1">
      <c r="A200" s="61" t="s">
        <v>137</v>
      </c>
      <c r="B200" s="53">
        <f>B201+B202+B203</f>
        <v>1114800</v>
      </c>
      <c r="C200" s="53">
        <f>C201+C202+C203</f>
        <v>0</v>
      </c>
      <c r="D200" s="42">
        <f t="shared" si="24"/>
        <v>0</v>
      </c>
      <c r="E200" s="45">
        <f t="shared" si="25"/>
        <v>-1114800</v>
      </c>
    </row>
    <row r="201" spans="1:5" s="8" customFormat="1" ht="15">
      <c r="A201" s="61" t="s">
        <v>84</v>
      </c>
      <c r="B201" s="70">
        <v>952500</v>
      </c>
      <c r="C201" s="70">
        <v>0</v>
      </c>
      <c r="D201" s="42">
        <f t="shared" si="24"/>
        <v>0</v>
      </c>
      <c r="E201" s="45">
        <f t="shared" si="25"/>
        <v>-952500</v>
      </c>
    </row>
    <row r="202" spans="1:5" s="8" customFormat="1" ht="13.5" customHeight="1">
      <c r="A202" s="61" t="s">
        <v>78</v>
      </c>
      <c r="B202" s="53">
        <v>60800</v>
      </c>
      <c r="C202" s="53">
        <v>0</v>
      </c>
      <c r="D202" s="42">
        <f>IF(B202=0,"   ",C202/B202)</f>
        <v>0</v>
      </c>
      <c r="E202" s="45">
        <f>C202-B202</f>
        <v>-60800</v>
      </c>
    </row>
    <row r="203" spans="1:5" ht="14.25" customHeight="1">
      <c r="A203" s="61" t="s">
        <v>79</v>
      </c>
      <c r="B203" s="53">
        <v>101500</v>
      </c>
      <c r="C203" s="53">
        <v>0</v>
      </c>
      <c r="D203" s="42">
        <f>IF(B203=0,"   ",C203/B203)</f>
        <v>0</v>
      </c>
      <c r="E203" s="65">
        <f>C203-B203</f>
        <v>-101500</v>
      </c>
    </row>
    <row r="204" spans="1:5" s="8" customFormat="1" ht="29.25" customHeight="1">
      <c r="A204" s="61" t="s">
        <v>217</v>
      </c>
      <c r="B204" s="70">
        <v>825600</v>
      </c>
      <c r="C204" s="70">
        <v>599980</v>
      </c>
      <c r="D204" s="42">
        <f>IF(B204=0,"   ",C204/B204)</f>
        <v>0.7267199612403101</v>
      </c>
      <c r="E204" s="45">
        <f>C204-B204</f>
        <v>-225620</v>
      </c>
    </row>
    <row r="205" spans="1:5" s="8" customFormat="1" ht="30">
      <c r="A205" s="61" t="s">
        <v>158</v>
      </c>
      <c r="B205" s="70">
        <v>0</v>
      </c>
      <c r="C205" s="70">
        <v>0</v>
      </c>
      <c r="D205" s="42" t="str">
        <f t="shared" si="24"/>
        <v>   </v>
      </c>
      <c r="E205" s="45">
        <f t="shared" si="25"/>
        <v>0</v>
      </c>
    </row>
    <row r="206" spans="1:5" s="8" customFormat="1" ht="30">
      <c r="A206" s="61" t="s">
        <v>138</v>
      </c>
      <c r="B206" s="70">
        <v>0</v>
      </c>
      <c r="C206" s="71">
        <v>0</v>
      </c>
      <c r="D206" s="42" t="str">
        <f t="shared" si="24"/>
        <v>   </v>
      </c>
      <c r="E206" s="45">
        <f>C206-B206</f>
        <v>0</v>
      </c>
    </row>
    <row r="207" spans="1:5" s="8" customFormat="1" ht="15">
      <c r="A207" s="61" t="s">
        <v>179</v>
      </c>
      <c r="B207" s="70">
        <v>0</v>
      </c>
      <c r="C207" s="71">
        <v>0</v>
      </c>
      <c r="D207" s="42" t="str">
        <f>IF(B207=0,"   ",C207/B207)</f>
        <v>   </v>
      </c>
      <c r="E207" s="45">
        <f>C207-B207</f>
        <v>0</v>
      </c>
    </row>
    <row r="208" spans="1:5" s="8" customFormat="1" ht="30">
      <c r="A208" s="61" t="s">
        <v>180</v>
      </c>
      <c r="B208" s="70">
        <v>0</v>
      </c>
      <c r="C208" s="71">
        <v>0</v>
      </c>
      <c r="D208" s="42" t="str">
        <f>IF(B208=0,"   ",C208/B208)</f>
        <v>   </v>
      </c>
      <c r="E208" s="45">
        <f>C208-B208</f>
        <v>0</v>
      </c>
    </row>
    <row r="209" spans="1:5" s="8" customFormat="1" ht="29.25" customHeight="1">
      <c r="A209" s="41" t="s">
        <v>168</v>
      </c>
      <c r="B209" s="70">
        <v>0</v>
      </c>
      <c r="C209" s="70">
        <v>0</v>
      </c>
      <c r="D209" s="42" t="str">
        <f>IF(B209=0,"   ",C209/B209)</f>
        <v>   </v>
      </c>
      <c r="E209" s="45">
        <f>C209-B209</f>
        <v>0</v>
      </c>
    </row>
    <row r="210" spans="1:5" s="8" customFormat="1" ht="15">
      <c r="A210" s="62" t="s">
        <v>149</v>
      </c>
      <c r="B210" s="70">
        <v>200000</v>
      </c>
      <c r="C210" s="70">
        <v>55397.37</v>
      </c>
      <c r="D210" s="42">
        <f t="shared" si="24"/>
        <v>0.27698685</v>
      </c>
      <c r="E210" s="45">
        <f t="shared" si="25"/>
        <v>-144602.63</v>
      </c>
    </row>
    <row r="211" spans="1:5" s="8" customFormat="1" ht="15">
      <c r="A211" s="41" t="s">
        <v>181</v>
      </c>
      <c r="B211" s="70">
        <f>B212+B213</f>
        <v>20498000</v>
      </c>
      <c r="C211" s="70">
        <f>C212+C213</f>
        <v>8630558.58</v>
      </c>
      <c r="D211" s="42">
        <f t="shared" si="24"/>
        <v>0.42104393501805054</v>
      </c>
      <c r="E211" s="45">
        <f t="shared" si="25"/>
        <v>-11867441.42</v>
      </c>
    </row>
    <row r="212" spans="1:5" s="8" customFormat="1" ht="15">
      <c r="A212" s="41" t="s">
        <v>99</v>
      </c>
      <c r="B212" s="70">
        <v>19460000</v>
      </c>
      <c r="C212" s="71">
        <v>8173558.58</v>
      </c>
      <c r="D212" s="42">
        <f t="shared" si="24"/>
        <v>0.42001842651593013</v>
      </c>
      <c r="E212" s="45">
        <f t="shared" si="25"/>
        <v>-11286441.42</v>
      </c>
    </row>
    <row r="213" spans="1:5" s="8" customFormat="1" ht="45.75" customHeight="1">
      <c r="A213" s="41" t="s">
        <v>202</v>
      </c>
      <c r="B213" s="70">
        <f>SUM(B214:B215)</f>
        <v>1038000</v>
      </c>
      <c r="C213" s="70">
        <f>SUM(C214:C215)</f>
        <v>457000</v>
      </c>
      <c r="D213" s="42">
        <f t="shared" si="24"/>
        <v>0.44026974951830444</v>
      </c>
      <c r="E213" s="45">
        <f t="shared" si="25"/>
        <v>-581000</v>
      </c>
    </row>
    <row r="214" spans="1:5" s="8" customFormat="1" ht="15" customHeight="1">
      <c r="A214" s="61" t="s">
        <v>78</v>
      </c>
      <c r="B214" s="53">
        <v>830300</v>
      </c>
      <c r="C214" s="53">
        <v>346000</v>
      </c>
      <c r="D214" s="42">
        <f t="shared" si="24"/>
        <v>0.4167168493315669</v>
      </c>
      <c r="E214" s="45">
        <f t="shared" si="25"/>
        <v>-484300</v>
      </c>
    </row>
    <row r="215" spans="1:5" s="8" customFormat="1" ht="13.5" customHeight="1">
      <c r="A215" s="61" t="s">
        <v>203</v>
      </c>
      <c r="B215" s="53">
        <v>207700</v>
      </c>
      <c r="C215" s="53">
        <v>111000</v>
      </c>
      <c r="D215" s="42">
        <f t="shared" si="24"/>
        <v>0.5344246509388542</v>
      </c>
      <c r="E215" s="45">
        <f t="shared" si="25"/>
        <v>-96700</v>
      </c>
    </row>
    <row r="216" spans="1:5" s="8" customFormat="1" ht="15">
      <c r="A216" s="41" t="s">
        <v>56</v>
      </c>
      <c r="B216" s="70">
        <f>B217+B218+B219+B220</f>
        <v>2121100</v>
      </c>
      <c r="C216" s="70">
        <f>C217+C218+C219+C220</f>
        <v>1144910.3</v>
      </c>
      <c r="D216" s="42">
        <f aca="true" t="shared" si="26" ref="D216:D223">IF(B216=0,"   ",C216/B216)</f>
        <v>0.5397719579463486</v>
      </c>
      <c r="E216" s="45">
        <f aca="true" t="shared" si="27" ref="E216:E223">C216-B216</f>
        <v>-976189.7</v>
      </c>
    </row>
    <row r="217" spans="1:5" s="8" customFormat="1" ht="15">
      <c r="A217" s="41" t="s">
        <v>121</v>
      </c>
      <c r="B217" s="70">
        <v>1935100</v>
      </c>
      <c r="C217" s="70">
        <v>1015875.3</v>
      </c>
      <c r="D217" s="42">
        <f t="shared" si="26"/>
        <v>0.5249730246498889</v>
      </c>
      <c r="E217" s="45">
        <f t="shared" si="27"/>
        <v>-919224.7</v>
      </c>
    </row>
    <row r="218" spans="1:5" s="8" customFormat="1" ht="15">
      <c r="A218" s="41" t="s">
        <v>122</v>
      </c>
      <c r="B218" s="70">
        <v>65000</v>
      </c>
      <c r="C218" s="70">
        <v>52271</v>
      </c>
      <c r="D218" s="42">
        <f t="shared" si="26"/>
        <v>0.8041692307692307</v>
      </c>
      <c r="E218" s="45">
        <f t="shared" si="27"/>
        <v>-12729</v>
      </c>
    </row>
    <row r="219" spans="1:5" s="8" customFormat="1" ht="15">
      <c r="A219" s="41" t="s">
        <v>123</v>
      </c>
      <c r="B219" s="70">
        <v>20000</v>
      </c>
      <c r="C219" s="70">
        <v>16764</v>
      </c>
      <c r="D219" s="42">
        <f t="shared" si="26"/>
        <v>0.8382</v>
      </c>
      <c r="E219" s="45">
        <f t="shared" si="27"/>
        <v>-3236</v>
      </c>
    </row>
    <row r="220" spans="1:5" s="8" customFormat="1" ht="15">
      <c r="A220" s="41" t="s">
        <v>124</v>
      </c>
      <c r="B220" s="70">
        <v>101000</v>
      </c>
      <c r="C220" s="70">
        <v>60000</v>
      </c>
      <c r="D220" s="42">
        <f t="shared" si="26"/>
        <v>0.594059405940594</v>
      </c>
      <c r="E220" s="45">
        <f t="shared" si="27"/>
        <v>-41000</v>
      </c>
    </row>
    <row r="221" spans="1:5" s="8" customFormat="1" ht="15">
      <c r="A221" s="41" t="s">
        <v>57</v>
      </c>
      <c r="B221" s="70">
        <v>5805200</v>
      </c>
      <c r="C221" s="70">
        <v>2094646.48</v>
      </c>
      <c r="D221" s="42">
        <f t="shared" si="26"/>
        <v>0.36082244883897197</v>
      </c>
      <c r="E221" s="45">
        <f t="shared" si="27"/>
        <v>-3710553.52</v>
      </c>
    </row>
    <row r="222" spans="1:5" s="8" customFormat="1" ht="15">
      <c r="A222" s="41" t="s">
        <v>7</v>
      </c>
      <c r="B222" s="70">
        <v>3922300</v>
      </c>
      <c r="C222" s="71">
        <v>1413789.97</v>
      </c>
      <c r="D222" s="42">
        <f t="shared" si="26"/>
        <v>0.36044921857073653</v>
      </c>
      <c r="E222" s="45">
        <f t="shared" si="27"/>
        <v>-2508510.0300000003</v>
      </c>
    </row>
    <row r="223" spans="1:5" s="8" customFormat="1" ht="14.25" customHeight="1">
      <c r="A223" s="41" t="s">
        <v>128</v>
      </c>
      <c r="B223" s="70">
        <v>10000</v>
      </c>
      <c r="C223" s="71">
        <v>0</v>
      </c>
      <c r="D223" s="42">
        <f t="shared" si="26"/>
        <v>0</v>
      </c>
      <c r="E223" s="45">
        <f t="shared" si="27"/>
        <v>-10000</v>
      </c>
    </row>
    <row r="224" spans="1:5" s="8" customFormat="1" ht="15">
      <c r="A224" s="41" t="s">
        <v>80</v>
      </c>
      <c r="B224" s="77">
        <f>SUM(B225,)</f>
        <v>30097110.43</v>
      </c>
      <c r="C224" s="77">
        <f>SUM(C225,)</f>
        <v>11914469.51</v>
      </c>
      <c r="D224" s="42">
        <f aca="true" t="shared" si="28" ref="D224:D245">IF(B224=0,"   ",C224/B224)</f>
        <v>0.39586755471794305</v>
      </c>
      <c r="E224" s="45">
        <f aca="true" t="shared" si="29" ref="E224:E232">C224-B224</f>
        <v>-18182640.92</v>
      </c>
    </row>
    <row r="225" spans="1:5" s="8" customFormat="1" ht="13.5" customHeight="1">
      <c r="A225" s="41" t="s">
        <v>58</v>
      </c>
      <c r="B225" s="70">
        <f>B243+B226+B244+B232+B236+B227+B245+B240</f>
        <v>30097110.43</v>
      </c>
      <c r="C225" s="70">
        <f>C243+C226+C244+C232+C236+C227+C245+C240</f>
        <v>11914469.51</v>
      </c>
      <c r="D225" s="42">
        <f t="shared" si="28"/>
        <v>0.39586755471794305</v>
      </c>
      <c r="E225" s="45">
        <f t="shared" si="29"/>
        <v>-18182640.92</v>
      </c>
    </row>
    <row r="226" spans="1:5" s="8" customFormat="1" ht="15">
      <c r="A226" s="41" t="s">
        <v>99</v>
      </c>
      <c r="B226" s="70">
        <v>22276000</v>
      </c>
      <c r="C226" s="71">
        <v>8100779.51</v>
      </c>
      <c r="D226" s="42">
        <f t="shared" si="28"/>
        <v>0.3636550327706949</v>
      </c>
      <c r="E226" s="45">
        <f t="shared" si="29"/>
        <v>-14175220.49</v>
      </c>
    </row>
    <row r="227" spans="1:5" s="8" customFormat="1" ht="29.25" customHeight="1">
      <c r="A227" s="62" t="s">
        <v>204</v>
      </c>
      <c r="B227" s="70">
        <f>B228+B230+B231</f>
        <v>3627100</v>
      </c>
      <c r="C227" s="70">
        <v>2165600</v>
      </c>
      <c r="D227" s="42">
        <f t="shared" si="28"/>
        <v>0.5970610129304403</v>
      </c>
      <c r="E227" s="45">
        <f t="shared" si="29"/>
        <v>-1461500</v>
      </c>
    </row>
    <row r="228" spans="1:5" s="8" customFormat="1" ht="15" customHeight="1">
      <c r="A228" s="61" t="s">
        <v>78</v>
      </c>
      <c r="B228" s="53">
        <v>2901600</v>
      </c>
      <c r="C228" s="53">
        <v>1450800</v>
      </c>
      <c r="D228" s="42">
        <f t="shared" si="28"/>
        <v>0.5</v>
      </c>
      <c r="E228" s="45">
        <f t="shared" si="29"/>
        <v>-1450800</v>
      </c>
    </row>
    <row r="229" spans="1:5" s="8" customFormat="1" ht="15">
      <c r="A229" s="62" t="s">
        <v>205</v>
      </c>
      <c r="B229" s="70">
        <v>42800</v>
      </c>
      <c r="C229" s="71">
        <v>0</v>
      </c>
      <c r="D229" s="42">
        <f>IF(B229=0,"   ",C229/B229)</f>
        <v>0</v>
      </c>
      <c r="E229" s="45">
        <f t="shared" si="29"/>
        <v>-42800</v>
      </c>
    </row>
    <row r="230" spans="1:5" s="8" customFormat="1" ht="13.5" customHeight="1">
      <c r="A230" s="61" t="s">
        <v>203</v>
      </c>
      <c r="B230" s="53">
        <v>714800</v>
      </c>
      <c r="C230" s="53">
        <v>714800</v>
      </c>
      <c r="D230" s="42">
        <f t="shared" si="28"/>
        <v>1</v>
      </c>
      <c r="E230" s="45">
        <f t="shared" si="29"/>
        <v>0</v>
      </c>
    </row>
    <row r="231" spans="1:5" s="8" customFormat="1" ht="13.5" customHeight="1">
      <c r="A231" s="61" t="s">
        <v>206</v>
      </c>
      <c r="B231" s="53">
        <v>10700</v>
      </c>
      <c r="C231" s="53">
        <v>0</v>
      </c>
      <c r="D231" s="42">
        <f t="shared" si="28"/>
        <v>0</v>
      </c>
      <c r="E231" s="45">
        <f t="shared" si="29"/>
        <v>-10700</v>
      </c>
    </row>
    <row r="232" spans="1:5" s="8" customFormat="1" ht="15">
      <c r="A232" s="41" t="s">
        <v>184</v>
      </c>
      <c r="B232" s="70">
        <f>SUM(B233:B235)</f>
        <v>11971.43</v>
      </c>
      <c r="C232" s="70">
        <f>SUM(C233:C235)</f>
        <v>6800</v>
      </c>
      <c r="D232" s="42">
        <f t="shared" si="28"/>
        <v>0.568019025296059</v>
      </c>
      <c r="E232" s="45">
        <f t="shared" si="29"/>
        <v>-5171.43</v>
      </c>
    </row>
    <row r="233" spans="1:5" s="8" customFormat="1" ht="15" customHeight="1">
      <c r="A233" s="61" t="s">
        <v>84</v>
      </c>
      <c r="B233" s="53">
        <v>6000</v>
      </c>
      <c r="C233" s="53">
        <v>2380</v>
      </c>
      <c r="D233" s="42">
        <f t="shared" si="28"/>
        <v>0.39666666666666667</v>
      </c>
      <c r="E233" s="45">
        <f aca="true" t="shared" si="30" ref="E233:E240">C233-B233</f>
        <v>-3620</v>
      </c>
    </row>
    <row r="234" spans="1:5" s="8" customFormat="1" ht="13.5" customHeight="1">
      <c r="A234" s="61" t="s">
        <v>78</v>
      </c>
      <c r="B234" s="53">
        <v>2571.43</v>
      </c>
      <c r="C234" s="53">
        <v>1020</v>
      </c>
      <c r="D234" s="42">
        <f t="shared" si="28"/>
        <v>0.39666644629641873</v>
      </c>
      <c r="E234" s="45">
        <f t="shared" si="30"/>
        <v>-1551.4299999999998</v>
      </c>
    </row>
    <row r="235" spans="1:5" ht="14.25" customHeight="1">
      <c r="A235" s="61" t="s">
        <v>79</v>
      </c>
      <c r="B235" s="53">
        <v>3400</v>
      </c>
      <c r="C235" s="53">
        <v>3400</v>
      </c>
      <c r="D235" s="42">
        <f t="shared" si="28"/>
        <v>1</v>
      </c>
      <c r="E235" s="65">
        <f t="shared" si="30"/>
        <v>0</v>
      </c>
    </row>
    <row r="236" spans="1:5" ht="27.75" customHeight="1">
      <c r="A236" s="41" t="s">
        <v>185</v>
      </c>
      <c r="B236" s="70">
        <f>SUM(B237:B239)</f>
        <v>2140749</v>
      </c>
      <c r="C236" s="70">
        <f>SUM(C237:C239)</f>
        <v>0</v>
      </c>
      <c r="D236" s="42">
        <f t="shared" si="28"/>
        <v>0</v>
      </c>
      <c r="E236" s="65">
        <f t="shared" si="30"/>
        <v>-2140749</v>
      </c>
    </row>
    <row r="237" spans="1:5" s="8" customFormat="1" ht="15" customHeight="1">
      <c r="A237" s="61" t="s">
        <v>84</v>
      </c>
      <c r="B237" s="53">
        <v>1829004.06</v>
      </c>
      <c r="C237" s="53">
        <v>0</v>
      </c>
      <c r="D237" s="42">
        <f t="shared" si="28"/>
        <v>0</v>
      </c>
      <c r="E237" s="45">
        <f t="shared" si="30"/>
        <v>-1829004.06</v>
      </c>
    </row>
    <row r="238" spans="1:5" s="8" customFormat="1" ht="13.5" customHeight="1">
      <c r="A238" s="61" t="s">
        <v>78</v>
      </c>
      <c r="B238" s="53">
        <v>116744.94</v>
      </c>
      <c r="C238" s="53">
        <v>0</v>
      </c>
      <c r="D238" s="42">
        <f t="shared" si="28"/>
        <v>0</v>
      </c>
      <c r="E238" s="45">
        <f t="shared" si="30"/>
        <v>-116744.94</v>
      </c>
    </row>
    <row r="239" spans="1:5" ht="14.25" customHeight="1">
      <c r="A239" s="61" t="s">
        <v>79</v>
      </c>
      <c r="B239" s="53">
        <v>195000</v>
      </c>
      <c r="C239" s="53">
        <v>0</v>
      </c>
      <c r="D239" s="42">
        <f t="shared" si="28"/>
        <v>0</v>
      </c>
      <c r="E239" s="65">
        <f t="shared" si="30"/>
        <v>-195000</v>
      </c>
    </row>
    <row r="240" spans="1:5" s="8" customFormat="1" ht="30">
      <c r="A240" s="41" t="s">
        <v>216</v>
      </c>
      <c r="B240" s="70">
        <f>SUM(B241:B242)</f>
        <v>225000</v>
      </c>
      <c r="C240" s="70">
        <f>SUM(C241:C242)</f>
        <v>225000</v>
      </c>
      <c r="D240" s="42">
        <f t="shared" si="28"/>
        <v>1</v>
      </c>
      <c r="E240" s="45">
        <f t="shared" si="30"/>
        <v>0</v>
      </c>
    </row>
    <row r="241" spans="1:5" s="8" customFormat="1" ht="15" customHeight="1">
      <c r="A241" s="61" t="s">
        <v>84</v>
      </c>
      <c r="B241" s="53">
        <v>150000</v>
      </c>
      <c r="C241" s="53">
        <v>150000</v>
      </c>
      <c r="D241" s="42">
        <f t="shared" si="28"/>
        <v>1</v>
      </c>
      <c r="E241" s="45">
        <f>C241-B241</f>
        <v>0</v>
      </c>
    </row>
    <row r="242" spans="1:5" s="8" customFormat="1" ht="13.5" customHeight="1">
      <c r="A242" s="61" t="s">
        <v>78</v>
      </c>
      <c r="B242" s="53">
        <v>75000</v>
      </c>
      <c r="C242" s="53">
        <v>75000</v>
      </c>
      <c r="D242" s="42">
        <f t="shared" si="28"/>
        <v>1</v>
      </c>
      <c r="E242" s="45">
        <f>C242-B242</f>
        <v>0</v>
      </c>
    </row>
    <row r="243" spans="1:5" ht="27.75" customHeight="1">
      <c r="A243" s="41" t="s">
        <v>112</v>
      </c>
      <c r="B243" s="70">
        <v>513000</v>
      </c>
      <c r="C243" s="70">
        <v>513000</v>
      </c>
      <c r="D243" s="42">
        <f t="shared" si="28"/>
        <v>1</v>
      </c>
      <c r="E243" s="65">
        <f>C243-B243</f>
        <v>0</v>
      </c>
    </row>
    <row r="244" spans="1:5" ht="27.75" customHeight="1">
      <c r="A244" s="41" t="s">
        <v>159</v>
      </c>
      <c r="B244" s="70">
        <v>903290</v>
      </c>
      <c r="C244" s="70">
        <v>903290</v>
      </c>
      <c r="D244" s="42">
        <f t="shared" si="28"/>
        <v>1</v>
      </c>
      <c r="E244" s="65">
        <f>C244-B244</f>
        <v>0</v>
      </c>
    </row>
    <row r="245" spans="1:5" s="8" customFormat="1" ht="15">
      <c r="A245" s="41" t="s">
        <v>207</v>
      </c>
      <c r="B245" s="54">
        <v>400000</v>
      </c>
      <c r="C245" s="54">
        <v>0</v>
      </c>
      <c r="D245" s="42">
        <f t="shared" si="28"/>
        <v>0</v>
      </c>
      <c r="E245" s="45">
        <f>C245-B245</f>
        <v>-400000</v>
      </c>
    </row>
    <row r="246" spans="1:5" ht="16.5" customHeight="1">
      <c r="A246" s="41" t="s">
        <v>10</v>
      </c>
      <c r="B246" s="54">
        <f>SUM(B247,B248,B263)</f>
        <v>12255253.83</v>
      </c>
      <c r="C246" s="54">
        <f>SUM(C247,C248,C263)</f>
        <v>1954887.24</v>
      </c>
      <c r="D246" s="42">
        <f aca="true" t="shared" si="31" ref="D246:D256">IF(B246=0,"   ",C246/B246)</f>
        <v>0.15951421872752838</v>
      </c>
      <c r="E246" s="45">
        <f aca="true" t="shared" si="32" ref="E246:E273">C246-B246</f>
        <v>-10300366.59</v>
      </c>
    </row>
    <row r="247" spans="1:5" ht="14.25" customHeight="1">
      <c r="A247" s="41" t="s">
        <v>59</v>
      </c>
      <c r="B247" s="70">
        <v>178900</v>
      </c>
      <c r="C247" s="71">
        <v>51845.85</v>
      </c>
      <c r="D247" s="42">
        <f t="shared" si="31"/>
        <v>0.28980352152040245</v>
      </c>
      <c r="E247" s="45">
        <f t="shared" si="32"/>
        <v>-127054.15</v>
      </c>
    </row>
    <row r="248" spans="1:5" s="8" customFormat="1" ht="13.5" customHeight="1">
      <c r="A248" s="41" t="s">
        <v>38</v>
      </c>
      <c r="B248" s="54">
        <f>B249+B250+B254+B258+B251+B262</f>
        <v>9607713.83</v>
      </c>
      <c r="C248" s="54">
        <f>C249+C250+C254+C258+C251+C262</f>
        <v>1662209.73</v>
      </c>
      <c r="D248" s="42">
        <f t="shared" si="31"/>
        <v>0.17300783093786215</v>
      </c>
      <c r="E248" s="45">
        <f t="shared" si="32"/>
        <v>-7945504.1</v>
      </c>
    </row>
    <row r="249" spans="1:5" s="8" customFormat="1" ht="13.5" customHeight="1">
      <c r="A249" s="41" t="s">
        <v>60</v>
      </c>
      <c r="B249" s="70">
        <v>50000</v>
      </c>
      <c r="C249" s="70">
        <v>0</v>
      </c>
      <c r="D249" s="42">
        <f t="shared" si="31"/>
        <v>0</v>
      </c>
      <c r="E249" s="45">
        <f t="shared" si="32"/>
        <v>-50000</v>
      </c>
    </row>
    <row r="250" spans="1:5" s="8" customFormat="1" ht="13.5" customHeight="1">
      <c r="A250" s="41" t="s">
        <v>125</v>
      </c>
      <c r="B250" s="70">
        <v>99500</v>
      </c>
      <c r="C250" s="70">
        <v>29700</v>
      </c>
      <c r="D250" s="42">
        <f t="shared" si="31"/>
        <v>0.2984924623115578</v>
      </c>
      <c r="E250" s="45">
        <f t="shared" si="32"/>
        <v>-69800</v>
      </c>
    </row>
    <row r="251" spans="1:5" s="8" customFormat="1" ht="27" customHeight="1">
      <c r="A251" s="41" t="s">
        <v>161</v>
      </c>
      <c r="B251" s="70">
        <f>B252+B253</f>
        <v>2372800</v>
      </c>
      <c r="C251" s="70">
        <f>C252+C253</f>
        <v>829230.03</v>
      </c>
      <c r="D251" s="42">
        <f>IF(B251=0,"   ",C251/B251)</f>
        <v>0.34947320886716116</v>
      </c>
      <c r="E251" s="45">
        <f>C251-B251</f>
        <v>-1543569.97</v>
      </c>
    </row>
    <row r="252" spans="1:5" s="8" customFormat="1" ht="13.5" customHeight="1">
      <c r="A252" s="61" t="s">
        <v>162</v>
      </c>
      <c r="B252" s="70">
        <v>1658500</v>
      </c>
      <c r="C252" s="70">
        <v>629307.53</v>
      </c>
      <c r="D252" s="42">
        <f>IF(B252=0,"   ",C252/B252)</f>
        <v>0.37944379258365996</v>
      </c>
      <c r="E252" s="45">
        <f>C252-B252</f>
        <v>-1029192.47</v>
      </c>
    </row>
    <row r="253" spans="1:5" s="8" customFormat="1" ht="13.5" customHeight="1">
      <c r="A253" s="61" t="s">
        <v>163</v>
      </c>
      <c r="B253" s="70">
        <v>714300</v>
      </c>
      <c r="C253" s="70">
        <v>199922.5</v>
      </c>
      <c r="D253" s="42">
        <f>IF(B253=0,"   ",C253/B253)</f>
        <v>0.27988590228195437</v>
      </c>
      <c r="E253" s="45">
        <f>C253-B253</f>
        <v>-514377.5</v>
      </c>
    </row>
    <row r="254" spans="1:5" s="8" customFormat="1" ht="27.75" customHeight="1">
      <c r="A254" s="41" t="s">
        <v>77</v>
      </c>
      <c r="B254" s="53">
        <f>B255+B256+B257</f>
        <v>5660600</v>
      </c>
      <c r="C254" s="54">
        <f>C257+C256+C255</f>
        <v>0</v>
      </c>
      <c r="D254" s="42">
        <f t="shared" si="31"/>
        <v>0</v>
      </c>
      <c r="E254" s="45">
        <f t="shared" si="32"/>
        <v>-5660600</v>
      </c>
    </row>
    <row r="255" spans="1:5" s="8" customFormat="1" ht="14.25" customHeight="1">
      <c r="A255" s="61" t="s">
        <v>84</v>
      </c>
      <c r="B255" s="70">
        <v>2568500</v>
      </c>
      <c r="C255" s="70">
        <v>0</v>
      </c>
      <c r="D255" s="42">
        <f t="shared" si="31"/>
        <v>0</v>
      </c>
      <c r="E255" s="45">
        <f t="shared" si="32"/>
        <v>-2568500</v>
      </c>
    </row>
    <row r="256" spans="1:5" s="8" customFormat="1" ht="15" customHeight="1">
      <c r="A256" s="61" t="s">
        <v>78</v>
      </c>
      <c r="B256" s="70">
        <v>2010100</v>
      </c>
      <c r="C256" s="70">
        <v>0</v>
      </c>
      <c r="D256" s="42">
        <f t="shared" si="31"/>
        <v>0</v>
      </c>
      <c r="E256" s="45">
        <f aca="true" t="shared" si="33" ref="E256:E262">C256-B256</f>
        <v>-2010100</v>
      </c>
    </row>
    <row r="257" spans="1:5" s="8" customFormat="1" ht="13.5" customHeight="1">
      <c r="A257" s="61" t="s">
        <v>79</v>
      </c>
      <c r="B257" s="70">
        <v>1082000</v>
      </c>
      <c r="C257" s="70">
        <v>0</v>
      </c>
      <c r="D257" s="42">
        <f aca="true" t="shared" si="34" ref="D257:D262">IF(B257=0,"   ",C257/B257)</f>
        <v>0</v>
      </c>
      <c r="E257" s="45">
        <f t="shared" si="33"/>
        <v>-1082000</v>
      </c>
    </row>
    <row r="258" spans="1:5" s="8" customFormat="1" ht="74.25" customHeight="1">
      <c r="A258" s="62" t="s">
        <v>160</v>
      </c>
      <c r="B258" s="70">
        <f>B260+B259+B261</f>
        <v>1124813.83</v>
      </c>
      <c r="C258" s="70">
        <f>C260+C259+C261</f>
        <v>503279.7</v>
      </c>
      <c r="D258" s="42">
        <f t="shared" si="34"/>
        <v>0.4474337766632901</v>
      </c>
      <c r="E258" s="45">
        <f t="shared" si="33"/>
        <v>-621534.1300000001</v>
      </c>
    </row>
    <row r="259" spans="1:5" s="8" customFormat="1" ht="13.5" customHeight="1">
      <c r="A259" s="61" t="s">
        <v>84</v>
      </c>
      <c r="B259" s="70">
        <v>963325</v>
      </c>
      <c r="C259" s="70">
        <v>453641.15</v>
      </c>
      <c r="D259" s="42">
        <f t="shared" si="34"/>
        <v>0.47091184179793943</v>
      </c>
      <c r="E259" s="45">
        <f t="shared" si="33"/>
        <v>-509683.85</v>
      </c>
    </row>
    <row r="260" spans="1:5" s="8" customFormat="1" ht="13.5" customHeight="1">
      <c r="A260" s="61" t="s">
        <v>78</v>
      </c>
      <c r="B260" s="70">
        <v>61488.83</v>
      </c>
      <c r="C260" s="70">
        <v>28955.82</v>
      </c>
      <c r="D260" s="42">
        <f t="shared" si="34"/>
        <v>0.4709118713106104</v>
      </c>
      <c r="E260" s="45">
        <f t="shared" si="33"/>
        <v>-32533.010000000002</v>
      </c>
    </row>
    <row r="261" spans="1:5" s="8" customFormat="1" ht="13.5" customHeight="1">
      <c r="A261" s="61" t="s">
        <v>79</v>
      </c>
      <c r="B261" s="70">
        <v>100000</v>
      </c>
      <c r="C261" s="70">
        <v>20682.73</v>
      </c>
      <c r="D261" s="42">
        <f t="shared" si="34"/>
        <v>0.2068273</v>
      </c>
      <c r="E261" s="45">
        <f t="shared" si="33"/>
        <v>-79317.27</v>
      </c>
    </row>
    <row r="262" spans="1:5" s="8" customFormat="1" ht="26.25" customHeight="1">
      <c r="A262" s="41" t="s">
        <v>182</v>
      </c>
      <c r="B262" s="70">
        <v>300000</v>
      </c>
      <c r="C262" s="71">
        <v>300000</v>
      </c>
      <c r="D262" s="42">
        <f t="shared" si="34"/>
        <v>1</v>
      </c>
      <c r="E262" s="45">
        <f t="shared" si="33"/>
        <v>0</v>
      </c>
    </row>
    <row r="263" spans="1:5" s="8" customFormat="1" ht="14.25" customHeight="1">
      <c r="A263" s="41" t="s">
        <v>39</v>
      </c>
      <c r="B263" s="54">
        <f>SUM(B264:B266)</f>
        <v>2468640</v>
      </c>
      <c r="C263" s="54">
        <v>240831.66</v>
      </c>
      <c r="D263" s="42">
        <f aca="true" t="shared" si="35" ref="D263:D277">IF(B263=0,"   ",C263/B263)</f>
        <v>0.09755641162745479</v>
      </c>
      <c r="E263" s="45">
        <f t="shared" si="32"/>
        <v>-2227808.34</v>
      </c>
    </row>
    <row r="264" spans="1:5" s="8" customFormat="1" ht="28.5" customHeight="1">
      <c r="A264" s="41" t="s">
        <v>126</v>
      </c>
      <c r="B264" s="70">
        <v>118400</v>
      </c>
      <c r="C264" s="71">
        <v>116087.35</v>
      </c>
      <c r="D264" s="42">
        <f t="shared" si="35"/>
        <v>0.9804674831081082</v>
      </c>
      <c r="E264" s="45">
        <f t="shared" si="32"/>
        <v>-2312.649999999994</v>
      </c>
    </row>
    <row r="265" spans="1:5" s="8" customFormat="1" ht="14.25" customHeight="1">
      <c r="A265" s="41" t="s">
        <v>61</v>
      </c>
      <c r="B265" s="70">
        <v>493000</v>
      </c>
      <c r="C265" s="71">
        <v>124744.31</v>
      </c>
      <c r="D265" s="42">
        <f t="shared" si="35"/>
        <v>0.25303105476673426</v>
      </c>
      <c r="E265" s="45">
        <f t="shared" si="32"/>
        <v>-368255.69</v>
      </c>
    </row>
    <row r="266" spans="1:5" s="8" customFormat="1" ht="14.25" customHeight="1">
      <c r="A266" s="41" t="s">
        <v>89</v>
      </c>
      <c r="B266" s="70">
        <f>B267+B268+B269</f>
        <v>1857240</v>
      </c>
      <c r="C266" s="70">
        <f>C267+C268+C269</f>
        <v>0</v>
      </c>
      <c r="D266" s="42">
        <f t="shared" si="35"/>
        <v>0</v>
      </c>
      <c r="E266" s="45">
        <f t="shared" si="32"/>
        <v>-1857240</v>
      </c>
    </row>
    <row r="267" spans="1:5" s="8" customFormat="1" ht="13.5" customHeight="1">
      <c r="A267" s="61" t="s">
        <v>84</v>
      </c>
      <c r="B267" s="70">
        <v>1745805.6</v>
      </c>
      <c r="C267" s="70">
        <v>0</v>
      </c>
      <c r="D267" s="42">
        <f t="shared" si="35"/>
        <v>0</v>
      </c>
      <c r="E267" s="45">
        <f>C267-B267</f>
        <v>-1745805.6</v>
      </c>
    </row>
    <row r="268" spans="1:5" s="8" customFormat="1" ht="13.5" customHeight="1">
      <c r="A268" s="61" t="s">
        <v>78</v>
      </c>
      <c r="B268" s="70">
        <v>111434.4</v>
      </c>
      <c r="C268" s="70">
        <v>0</v>
      </c>
      <c r="D268" s="42">
        <f t="shared" si="35"/>
        <v>0</v>
      </c>
      <c r="E268" s="45">
        <f>C268-B268</f>
        <v>-111434.4</v>
      </c>
    </row>
    <row r="269" spans="1:5" s="8" customFormat="1" ht="13.5" customHeight="1">
      <c r="A269" s="61" t="s">
        <v>79</v>
      </c>
      <c r="B269" s="70">
        <v>0</v>
      </c>
      <c r="C269" s="70">
        <v>0</v>
      </c>
      <c r="D269" s="42" t="str">
        <f t="shared" si="35"/>
        <v>   </v>
      </c>
      <c r="E269" s="45">
        <f>C269-B269</f>
        <v>0</v>
      </c>
    </row>
    <row r="270" spans="1:5" s="8" customFormat="1" ht="14.25" customHeight="1">
      <c r="A270" s="41" t="s">
        <v>62</v>
      </c>
      <c r="B270" s="54">
        <f>B271</f>
        <v>434000</v>
      </c>
      <c r="C270" s="54">
        <f>C271</f>
        <v>109444</v>
      </c>
      <c r="D270" s="42">
        <f t="shared" si="35"/>
        <v>0.2521751152073733</v>
      </c>
      <c r="E270" s="45">
        <f t="shared" si="32"/>
        <v>-324556</v>
      </c>
    </row>
    <row r="271" spans="1:5" ht="14.25" customHeight="1">
      <c r="A271" s="41" t="s">
        <v>63</v>
      </c>
      <c r="B271" s="54">
        <v>434000</v>
      </c>
      <c r="C271" s="55">
        <v>109444</v>
      </c>
      <c r="D271" s="42">
        <f t="shared" si="35"/>
        <v>0.2521751152073733</v>
      </c>
      <c r="E271" s="45">
        <f t="shared" si="32"/>
        <v>-324556</v>
      </c>
    </row>
    <row r="272" spans="1:5" ht="29.25" customHeight="1">
      <c r="A272" s="41" t="s">
        <v>64</v>
      </c>
      <c r="B272" s="54">
        <f>B273</f>
        <v>100000</v>
      </c>
      <c r="C272" s="54">
        <f>C273</f>
        <v>0</v>
      </c>
      <c r="D272" s="42">
        <f t="shared" si="35"/>
        <v>0</v>
      </c>
      <c r="E272" s="45">
        <f t="shared" si="32"/>
        <v>-100000</v>
      </c>
    </row>
    <row r="273" spans="1:5" ht="13.5" customHeight="1">
      <c r="A273" s="41" t="s">
        <v>65</v>
      </c>
      <c r="B273" s="54">
        <v>100000</v>
      </c>
      <c r="C273" s="55">
        <v>0</v>
      </c>
      <c r="D273" s="42">
        <f t="shared" si="35"/>
        <v>0</v>
      </c>
      <c r="E273" s="45">
        <f t="shared" si="32"/>
        <v>-100000</v>
      </c>
    </row>
    <row r="274" spans="1:5" s="8" customFormat="1" ht="14.25">
      <c r="A274" s="63" t="s">
        <v>11</v>
      </c>
      <c r="B274" s="57">
        <f>B53+B89+B91+B100+B137+B181+B183+B224+B246+B270+B272</f>
        <v>353308727.44</v>
      </c>
      <c r="C274" s="57">
        <f>C53+C89+C91+C100+C137+C181+C183+C224+C246+C270+C272</f>
        <v>134059619.12</v>
      </c>
      <c r="D274" s="44">
        <f t="shared" si="35"/>
        <v>0.3794404403518915</v>
      </c>
      <c r="E274" s="46">
        <f>C274-B274</f>
        <v>-219249108.32</v>
      </c>
    </row>
    <row r="275" spans="1:5" s="8" customFormat="1" ht="15.75" hidden="1" thickBot="1">
      <c r="A275" s="47" t="s">
        <v>12</v>
      </c>
      <c r="B275" s="60" t="e">
        <f>B56+B59+#REF!+B76+#REF!+B96+#REF!+#REF!+#REF!+#REF!+#REF!+#REF!+#REF!+#REF!+#REF!</f>
        <v>#REF!</v>
      </c>
      <c r="C275" s="48"/>
      <c r="D275" s="49" t="e">
        <f t="shared" si="35"/>
        <v>#REF!</v>
      </c>
      <c r="E275" s="50" t="e">
        <f>C275-B275</f>
        <v>#REF!</v>
      </c>
    </row>
    <row r="276" spans="1:5" s="8" customFormat="1" ht="15.75" hidden="1" thickBot="1">
      <c r="A276" s="35" t="s">
        <v>13</v>
      </c>
      <c r="B276" s="60" t="e">
        <f>B57+B60+B61+#REF!+#REF!+B98+#REF!+#REF!+#REF!+#REF!+#REF!+#REF!+#REF!+B246+B72</f>
        <v>#REF!</v>
      </c>
      <c r="C276" s="36">
        <v>815256</v>
      </c>
      <c r="D276" s="32" t="e">
        <f t="shared" si="35"/>
        <v>#REF!</v>
      </c>
      <c r="E276" s="33" t="e">
        <f>C276-B276</f>
        <v>#REF!</v>
      </c>
    </row>
    <row r="277" spans="1:5" s="8" customFormat="1" ht="15.75" hidden="1" thickBot="1">
      <c r="A277" s="37" t="s">
        <v>14</v>
      </c>
      <c r="B277" s="60" t="e">
        <f>B58+#REF!+B68+#REF!+#REF!+B99+#REF!+#REF!+#REF!+#REF!+#REF!+#REF!+#REF!+B247+B73</f>
        <v>#REF!</v>
      </c>
      <c r="C277" s="38">
        <v>1700000</v>
      </c>
      <c r="D277" s="32" t="e">
        <f t="shared" si="35"/>
        <v>#REF!</v>
      </c>
      <c r="E277" s="33" t="e">
        <f>C277-B277</f>
        <v>#REF!</v>
      </c>
    </row>
    <row r="278" spans="1:5" ht="19.5" customHeight="1" thickBot="1">
      <c r="A278" s="66" t="s">
        <v>86</v>
      </c>
      <c r="B278" s="67">
        <f>B51-B274</f>
        <v>-9976785</v>
      </c>
      <c r="C278" s="67">
        <f>C51-C274</f>
        <v>-1405719.5900000036</v>
      </c>
      <c r="D278" s="67"/>
      <c r="E278" s="68"/>
    </row>
    <row r="279" spans="1:5" ht="36" customHeight="1">
      <c r="A279" s="72"/>
      <c r="B279" s="73"/>
      <c r="C279" s="73"/>
      <c r="D279" s="73"/>
      <c r="E279" s="74"/>
    </row>
    <row r="280" spans="1:5" ht="19.5" customHeight="1">
      <c r="A280" s="64" t="s">
        <v>152</v>
      </c>
      <c r="B280" s="73"/>
      <c r="C280" s="73"/>
      <c r="D280" s="73"/>
      <c r="E280" s="74"/>
    </row>
    <row r="281" spans="1:5" ht="15.75" customHeight="1">
      <c r="A281" s="64" t="s">
        <v>35</v>
      </c>
      <c r="B281" s="73"/>
      <c r="C281" s="64" t="s">
        <v>153</v>
      </c>
      <c r="D281" s="73"/>
      <c r="E281" s="74"/>
    </row>
    <row r="282" spans="1:5" ht="39.75" customHeight="1">
      <c r="A282" s="72"/>
      <c r="B282" s="73"/>
      <c r="C282" s="73"/>
      <c r="D282" s="73"/>
      <c r="E282" s="74"/>
    </row>
    <row r="283" spans="2:5" ht="19.5" customHeight="1">
      <c r="B283" s="64"/>
      <c r="C283" s="82"/>
      <c r="D283" s="82"/>
      <c r="E283" s="82"/>
    </row>
    <row r="284" spans="2:5" ht="15" customHeight="1">
      <c r="B284" s="18"/>
      <c r="D284" s="34"/>
      <c r="E284" s="40"/>
    </row>
    <row r="285" spans="1:5" ht="19.5" customHeight="1">
      <c r="A285" s="72"/>
      <c r="B285" s="73"/>
      <c r="C285" s="73"/>
      <c r="D285" s="73"/>
      <c r="E285" s="74"/>
    </row>
    <row r="286" spans="1:5" ht="19.5" customHeight="1">
      <c r="A286" s="72"/>
      <c r="B286" s="73"/>
      <c r="C286" s="73"/>
      <c r="D286" s="73"/>
      <c r="E286" s="74"/>
    </row>
    <row r="287" spans="1:5" ht="19.5" customHeight="1">
      <c r="A287" s="72"/>
      <c r="B287" s="73"/>
      <c r="C287" s="73"/>
      <c r="D287" s="73"/>
      <c r="E287" s="74"/>
    </row>
    <row r="288" spans="1:5" s="8" customFormat="1" ht="20.25" customHeight="1">
      <c r="A288" s="64"/>
      <c r="B288" s="64"/>
      <c r="C288" s="82"/>
      <c r="D288" s="82"/>
      <c r="E288" s="82"/>
    </row>
    <row r="289" spans="1:5" s="8" customFormat="1" ht="9.75" customHeight="1" hidden="1">
      <c r="A289" s="34"/>
      <c r="B289" s="34"/>
      <c r="C289" s="39"/>
      <c r="D289" s="34"/>
      <c r="E289" s="40"/>
    </row>
    <row r="290" spans="1:5" s="8" customFormat="1" ht="14.25" customHeight="1" hidden="1">
      <c r="A290" s="18"/>
      <c r="B290" s="18"/>
      <c r="C290" s="79"/>
      <c r="D290" s="79"/>
      <c r="E290" s="79"/>
    </row>
    <row r="291" spans="1:5" s="8" customFormat="1" ht="17.25" customHeight="1">
      <c r="A291" s="64"/>
      <c r="B291" s="18"/>
      <c r="C291" s="64"/>
      <c r="D291" s="69"/>
      <c r="E291" s="69"/>
    </row>
    <row r="292" spans="3:5" s="8" customFormat="1" ht="12.75">
      <c r="C292" s="7"/>
      <c r="E292" s="2"/>
    </row>
    <row r="293" spans="3:5" s="8" customFormat="1" ht="12.75">
      <c r="C293" s="7"/>
      <c r="E293" s="2"/>
    </row>
    <row r="294" spans="3:5" s="8" customFormat="1" ht="12.75">
      <c r="C294" s="7"/>
      <c r="E294" s="2"/>
    </row>
    <row r="295" spans="3:5" s="8" customFormat="1" ht="12.75">
      <c r="C295" s="7"/>
      <c r="E295" s="2"/>
    </row>
    <row r="296" spans="3:5" s="8" customFormat="1" ht="12.75">
      <c r="C296" s="7"/>
      <c r="E296" s="2"/>
    </row>
    <row r="297" spans="3:5" s="8" customFormat="1" ht="12.75">
      <c r="C297" s="7"/>
      <c r="E297" s="2"/>
    </row>
    <row r="298" spans="3:5" s="8" customFormat="1" ht="12.75">
      <c r="C298" s="7"/>
      <c r="E298" s="2"/>
    </row>
    <row r="299" spans="3:5" s="8" customFormat="1" ht="12.75">
      <c r="C299" s="7"/>
      <c r="E299" s="2"/>
    </row>
    <row r="300" spans="3:5" s="8" customFormat="1" ht="12.75">
      <c r="C300" s="7"/>
      <c r="E300" s="2"/>
    </row>
    <row r="309" ht="11.25" customHeight="1"/>
    <row r="310" ht="11.25" customHeight="1" hidden="1"/>
    <row r="311" ht="12.75" hidden="1"/>
    <row r="312" ht="12.75" hidden="1"/>
    <row r="313" ht="12.75" hidden="1"/>
    <row r="314" ht="12.75" hidden="1"/>
    <row r="315" ht="12.75" hidden="1"/>
    <row r="316" ht="12.75" hidden="1"/>
  </sheetData>
  <sheetProtection/>
  <mergeCells count="4">
    <mergeCell ref="C290:E290"/>
    <mergeCell ref="A1:E1"/>
    <mergeCell ref="C288:E288"/>
    <mergeCell ref="C283:E283"/>
  </mergeCells>
  <printOptions horizontalCentered="1" verticalCentered="1"/>
  <pageMargins left="0.4724409448818898" right="0.2362204724409449" top="0.2362204724409449" bottom="0.2755905511811024" header="0.15748031496062992" footer="0.11811023622047245"/>
  <pageSetup fitToHeight="4" fitToWidth="4" horizontalDpi="600" verticalDpi="600" orientation="portrait" paperSize="9" scale="58" r:id="rId1"/>
  <rowBreaks count="2" manualBreakCount="2">
    <brk id="57" max="4" man="1"/>
    <brk id="1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2018-06-07T11:31:08Z</cp:lastPrinted>
  <dcterms:created xsi:type="dcterms:W3CDTF">2001-03-21T05:21:19Z</dcterms:created>
  <dcterms:modified xsi:type="dcterms:W3CDTF">2018-06-07T11:31:20Z</dcterms:modified>
  <cp:category/>
  <cp:version/>
  <cp:contentType/>
  <cp:contentStatus/>
</cp:coreProperties>
</file>