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'Лист1'!$A$1:$E$290</definedName>
  </definedNames>
  <calcPr fullCalcOnLoad="1"/>
</workbook>
</file>

<file path=xl/sharedStrings.xml><?xml version="1.0" encoding="utf-8"?>
<sst xmlns="http://schemas.openxmlformats.org/spreadsheetml/2006/main" count="287" uniqueCount="226">
  <si>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</si>
  <si>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</si>
  <si>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</si>
  <si>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</si>
  <si>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</si>
  <si>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</si>
  <si>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</si>
  <si>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</si>
  <si>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</si>
  <si>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</si>
  <si>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</si>
  <si>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</si>
  <si>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</si>
  <si>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</si>
  <si>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</si>
  <si>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</si>
  <si>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</si>
  <si>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</si>
  <si>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</si>
  <si>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</si>
  <si>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</si>
  <si>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</si>
  <si>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</si>
  <si>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</si>
  <si>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</si>
  <si>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</si>
  <si>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</si>
  <si>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</si>
  <si>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</si>
  <si>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</si>
  <si>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</si>
  <si>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</si>
  <si>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</si>
  <si>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</si>
  <si>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</si>
  <si>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</si>
  <si>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</si>
  <si>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</si>
  <si>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</si>
  <si>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</si>
  <si>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</si>
  <si>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</si>
  <si>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</si>
  <si>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</si>
  <si>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</si>
  <si>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</si>
  <si>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</si>
  <si>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</si>
  <si>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</si>
  <si>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</si>
  <si>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</si>
  <si>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</si>
  <si>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</si>
  <si>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</si>
  <si>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</si>
  <si>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</si>
  <si>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</si>
  <si>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</si>
  <si>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</si>
  <si>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</si>
  <si>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</si>
  <si>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</si>
  <si>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</si>
  <si>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</si>
  <si>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</si>
  <si>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</si>
  <si>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</si>
  <si>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</si>
  <si>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</si>
  <si>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</si>
  <si>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</si>
  <si>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</si>
  <si>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</si>
  <si>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</si>
  <si>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</si>
  <si>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</si>
  <si>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</si>
  <si>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</si>
  <si>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</si>
  <si>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</si>
  <si>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</si>
  <si>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</si>
  <si>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</si>
  <si>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</si>
  <si>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</si>
  <si>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 xml:space="preserve">              ликвидация последствий чрезвычайных ситуаций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</si>
  <si>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</si>
  <si>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</si>
  <si>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</si>
  <si>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</si>
  <si>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</si>
  <si>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</si>
  <si>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</si>
  <si>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</si>
  <si>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дотация на возмещение убытков ЖКХ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</si>
  <si>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</si>
  <si>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</si>
  <si>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</si>
  <si>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</si>
  <si>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</si>
  <si>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</si>
  <si>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</si>
  <si>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республиканского бюджета</t>
  </si>
  <si>
    <t>Итого налоговых доходов</t>
  </si>
  <si>
    <t>Итого неналоговых доходов</t>
  </si>
  <si>
    <t>Налог, взимаемый в связи с применением патентной системы налогообложения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</si>
  <si>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</si>
  <si>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</si>
  <si>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</si>
  <si>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</si>
  <si>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</si>
  <si>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</si>
  <si>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 xml:space="preserve">                     развитие приоритетных направлений  туристской сферы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</si>
  <si>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</si>
  <si>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</si>
  <si>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</si>
  <si>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</si>
  <si>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</si>
  <si>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</si>
  <si>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</si>
  <si>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</si>
  <si>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</si>
  <si>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орг-я трудоустройства несовершеннолетних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</si>
  <si>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</si>
  <si>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</si>
  <si>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</si>
  <si>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</si>
  <si>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</si>
  <si>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</si>
  <si>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</si>
  <si>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</si>
  <si>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</si>
  <si>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</si>
  <si>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осуществление капитального ремонта объектов образования</t>
  </si>
  <si>
    <t>ЗАДОЛЖЕННОСТЬ И ПЕРЕРАСЧЕТЫ ПО ОТМЕНЕННЫМ НАЛОГАМ, СБОРАМ И ИНЫМ ОБЯЗАТЕЛЬНЫМ ПЛАТЕЖАМ</t>
  </si>
  <si>
    <t>за счет средств районного бюджета</t>
  </si>
  <si>
    <t xml:space="preserve">            содержание объектов коммунального хозяйства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</si>
  <si>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</si>
  <si>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ежегодные денежные поощрения работникам образовательных организаций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</si>
  <si>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</si>
  <si>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</si>
  <si>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</si>
  <si>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</si>
  <si>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</si>
  <si>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 исполнение судебных актов и мировых соглашений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</si>
  <si>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</si>
  <si>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</si>
  <si>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организация временного трудоустройства граждан</t>
  </si>
  <si>
    <t xml:space="preserve">                    проведение мероприятий </t>
  </si>
  <si>
    <t>проведение мероприятий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</si>
  <si>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</si>
  <si>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</si>
  <si>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Начальник финансового отдела</t>
  </si>
  <si>
    <t>Т.В. Серова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</si>
  <si>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</si>
  <si>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</si>
  <si>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</si>
  <si>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 перевод здания администрации и многоквартирного дома с централизованным отоплением на индивидуальную систему отопления в Тюрлеминском с/поселении
</t>
  </si>
  <si>
    <t>устройство отапливаемых санитарно-технических помещений в муниципальных общеобразовательных организациях</t>
  </si>
  <si>
    <t>газоснабжение и газооборудование котельной Тюрлеминского сельского дома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</si>
  <si>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</si>
  <si>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</si>
  <si>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</si>
  <si>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</si>
  <si>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</si>
  <si>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</si>
  <si>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</si>
  <si>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</si>
  <si>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поощрение победителей республиканского смотра-конкурса на лучшее озеленение и благоустройство (респ.)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</si>
  <si>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</si>
  <si>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</si>
  <si>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</si>
  <si>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</si>
  <si>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>дезинфекция водопроводных систем</t>
  </si>
  <si>
    <t xml:space="preserve">             разработка генеральных планов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</si>
  <si>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</si>
  <si>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</si>
  <si>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</si>
  <si>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 xml:space="preserve">         ремонт жилфонда, собственниками которых являются дети-сироты</t>
  </si>
  <si>
    <t>ежегодные гранты Главы ЧР образовательным организациям</t>
  </si>
  <si>
    <t xml:space="preserve">ежегодное денежное поощрение педагогическим работникам образ. орг. 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</si>
  <si>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</si>
  <si>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</si>
  <si>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</si>
  <si>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комплектование книжных фондов библиотек</t>
  </si>
  <si>
    <t>развитие и укрепление материально-технической базы муниципальных домов культуры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</si>
  <si>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</si>
  <si>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</si>
  <si>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</si>
  <si>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</si>
  <si>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</si>
  <si>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</si>
  <si>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</si>
  <si>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</si>
  <si>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</si>
  <si>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ремонт кровли д/с Звездочка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</si>
  <si>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</si>
  <si>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</si>
  <si>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</si>
  <si>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</si>
  <si>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</si>
  <si>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</si>
  <si>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</si>
  <si>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</si>
  <si>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в т.ч. музею</t>
  </si>
  <si>
    <t xml:space="preserve"> средства поселений (софинансирование)</t>
  </si>
  <si>
    <t>строительство (реконструкция) зданий учреждений культуры</t>
  </si>
  <si>
    <t>Уточненный план на  2018 год</t>
  </si>
  <si>
    <t>% исполне-ния к плану 2018 г.</t>
  </si>
  <si>
    <t>Отклонение от плана  2018 г (+, - )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</si>
  <si>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</si>
  <si>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</si>
  <si>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>централизация бюджетного (бухгалтерского) учета в муниципальных учреждениях</t>
  </si>
  <si>
    <t xml:space="preserve">              содержание ЕДДС</t>
  </si>
  <si>
    <t>Реализация проектов развития общественной инфраструктуры, основанных на местных инициативах</t>
  </si>
  <si>
    <t>выплата денежного поощрения лучшим муниципальным учреждениям культуры и их работникам</t>
  </si>
  <si>
    <t>проведение проектно-сметной документации по строительству Байгуловской СОШ</t>
  </si>
  <si>
    <t xml:space="preserve">              подпрограмма "Безопасный город"</t>
  </si>
  <si>
    <t>обьеспечение гарантий прав на муниципальное имущество ЧР, в том числе на землю, и защита прав и законных интересов собственников, земелпользователей, землевладельцев и арендаторов земельных участков</t>
  </si>
  <si>
    <t>средства районного бюджета</t>
  </si>
  <si>
    <t>Анализ исполнения консолидированного бюджета Козловского района  на  01.07.2018 года</t>
  </si>
  <si>
    <t>Фактическое исполнение на 01.07.2018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</si>
  <si>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</si>
  <si>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приведение помещений, занимаемых участковыми уполномоченными полиции, в надлежащее состояние, в том числе проведение необходимых ремонтных работ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</si>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</sst>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view="pageBreakPreview" zoomScaleSheetLayoutView="100" workbookViewId="0" topLeftCell="A46">
      <selection activeCell="B70" sqref="B70:C70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0" t="s">
        <v>220</v>
      </c>
      <c r="B1" s="81"/>
      <c r="C1" s="81"/>
      <c r="D1" s="81"/>
      <c r="E1" s="81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1.2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207</v>
      </c>
      <c r="C4" s="21" t="s">
        <v>221</v>
      </c>
      <c r="D4" s="20" t="s">
        <v>208</v>
      </c>
      <c r="E4" s="22" t="s">
        <v>209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3.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71450500</v>
      </c>
      <c r="C7" s="53">
        <f>SUM(C8)</f>
        <v>33187302.83</v>
      </c>
      <c r="D7" s="42">
        <f aca="true" t="shared" si="0" ref="D7:D13">IF(B7=0,"   ",C7/B7)</f>
        <v>0.46447964436917866</v>
      </c>
      <c r="E7" s="45">
        <f aca="true" t="shared" si="1" ref="E7:E13">C7-B7</f>
        <v>-38263197.17</v>
      </c>
      <c r="F7" s="8"/>
    </row>
    <row r="8" spans="1:5" s="8" customFormat="1" ht="15" customHeight="1">
      <c r="A8" s="41" t="s">
        <v>30</v>
      </c>
      <c r="B8" s="54">
        <v>71450500</v>
      </c>
      <c r="C8" s="55">
        <v>33187302.83</v>
      </c>
      <c r="D8" s="42">
        <f t="shared" si="0"/>
        <v>0.46447964436917866</v>
      </c>
      <c r="E8" s="45">
        <f t="shared" si="1"/>
        <v>-38263197.17</v>
      </c>
    </row>
    <row r="9" spans="1:5" s="8" customFormat="1" ht="45" customHeight="1">
      <c r="A9" s="41" t="s">
        <v>107</v>
      </c>
      <c r="B9" s="53">
        <f>SUM(B10)</f>
        <v>8270300</v>
      </c>
      <c r="C9" s="53">
        <f>SUM(C10)</f>
        <v>3997352.89</v>
      </c>
      <c r="D9" s="42">
        <f t="shared" si="0"/>
        <v>0.48333831783611236</v>
      </c>
      <c r="E9" s="45">
        <f t="shared" si="1"/>
        <v>-4272947.109999999</v>
      </c>
    </row>
    <row r="10" spans="1:6" s="8" customFormat="1" ht="29.25" customHeight="1">
      <c r="A10" s="41" t="s">
        <v>108</v>
      </c>
      <c r="B10" s="54">
        <v>8270300</v>
      </c>
      <c r="C10" s="55">
        <v>3997352.89</v>
      </c>
      <c r="D10" s="42">
        <f t="shared" si="0"/>
        <v>0.48333831783611236</v>
      </c>
      <c r="E10" s="45">
        <f t="shared" si="1"/>
        <v>-4272947.109999999</v>
      </c>
      <c r="F10" s="9"/>
    </row>
    <row r="11" spans="1:6" s="9" customFormat="1" ht="15">
      <c r="A11" s="41" t="s">
        <v>3</v>
      </c>
      <c r="B11" s="54">
        <f>SUM(B12:B14)</f>
        <v>9767700</v>
      </c>
      <c r="C11" s="54">
        <f>SUM(C12:C14)</f>
        <v>9004913.969999999</v>
      </c>
      <c r="D11" s="42">
        <f t="shared" si="0"/>
        <v>0.9219073036641173</v>
      </c>
      <c r="E11" s="45">
        <f t="shared" si="1"/>
        <v>-762786.0300000012</v>
      </c>
      <c r="F11" s="8"/>
    </row>
    <row r="12" spans="1:5" s="8" customFormat="1" ht="15" customHeight="1">
      <c r="A12" s="41" t="s">
        <v>40</v>
      </c>
      <c r="B12" s="70">
        <v>9100000</v>
      </c>
      <c r="C12" s="71">
        <v>3703030.95</v>
      </c>
      <c r="D12" s="42">
        <f t="shared" si="0"/>
        <v>0.40692647802197807</v>
      </c>
      <c r="E12" s="45">
        <f t="shared" si="1"/>
        <v>-5396969.05</v>
      </c>
    </row>
    <row r="13" spans="1:5" s="8" customFormat="1" ht="15">
      <c r="A13" s="41" t="s">
        <v>15</v>
      </c>
      <c r="B13" s="54">
        <v>667700</v>
      </c>
      <c r="C13" s="55">
        <v>5301883.02</v>
      </c>
      <c r="D13" s="42">
        <f t="shared" si="0"/>
        <v>7.940516729069941</v>
      </c>
      <c r="E13" s="45">
        <f t="shared" si="1"/>
        <v>4634183.02</v>
      </c>
    </row>
    <row r="14" spans="1:6" s="8" customFormat="1" ht="30">
      <c r="A14" s="41" t="s">
        <v>105</v>
      </c>
      <c r="B14" s="54">
        <v>0</v>
      </c>
      <c r="C14" s="55">
        <v>0</v>
      </c>
      <c r="D14" s="42" t="str">
        <f aca="true" t="shared" si="2" ref="D14:D20">IF(B14=0,"   ",C14/B14)</f>
        <v>   </v>
      </c>
      <c r="E14" s="45">
        <f aca="true" t="shared" si="3" ref="E14:E20">C14-B14</f>
        <v>0</v>
      </c>
      <c r="F14" s="9"/>
    </row>
    <row r="15" spans="1:6" s="9" customFormat="1" ht="15">
      <c r="A15" s="41" t="s">
        <v>68</v>
      </c>
      <c r="B15" s="54">
        <f>SUM(B16:B20)</f>
        <v>10596400</v>
      </c>
      <c r="C15" s="54">
        <f>SUM(C16:C20)</f>
        <v>1341717.5</v>
      </c>
      <c r="D15" s="42">
        <f t="shared" si="2"/>
        <v>0.12662012570306896</v>
      </c>
      <c r="E15" s="45">
        <f t="shared" si="3"/>
        <v>-9254682.5</v>
      </c>
      <c r="F15" s="8"/>
    </row>
    <row r="16" spans="1:6" s="8" customFormat="1" ht="15">
      <c r="A16" s="41" t="s">
        <v>69</v>
      </c>
      <c r="B16" s="54">
        <v>2840000</v>
      </c>
      <c r="C16" s="54">
        <v>81179.89</v>
      </c>
      <c r="D16" s="42">
        <f t="shared" si="2"/>
        <v>0.028584468309859154</v>
      </c>
      <c r="E16" s="45">
        <f t="shared" si="3"/>
        <v>-2758820.11</v>
      </c>
      <c r="F16" s="9"/>
    </row>
    <row r="17" spans="1:5" s="9" customFormat="1" ht="15">
      <c r="A17" s="41" t="s">
        <v>169</v>
      </c>
      <c r="B17" s="54">
        <v>135100</v>
      </c>
      <c r="C17" s="71">
        <v>42751.23</v>
      </c>
      <c r="D17" s="42">
        <f>IF(B17=0,"   ",C17/B17)</f>
        <v>0.3164413767579571</v>
      </c>
      <c r="E17" s="45">
        <f>C17-B17</f>
        <v>-92348.76999999999</v>
      </c>
    </row>
    <row r="18" spans="1:6" s="9" customFormat="1" ht="15">
      <c r="A18" s="41" t="s">
        <v>170</v>
      </c>
      <c r="B18" s="54">
        <v>1032300</v>
      </c>
      <c r="C18" s="71">
        <v>129302.17</v>
      </c>
      <c r="D18" s="42">
        <f t="shared" si="2"/>
        <v>0.12525638864671124</v>
      </c>
      <c r="E18" s="45">
        <f t="shared" si="3"/>
        <v>-902997.83</v>
      </c>
      <c r="F18" s="8"/>
    </row>
    <row r="19" spans="1:5" s="8" customFormat="1" ht="15">
      <c r="A19" s="41" t="s">
        <v>166</v>
      </c>
      <c r="B19" s="54">
        <v>1830200</v>
      </c>
      <c r="C19" s="54">
        <v>793685.89</v>
      </c>
      <c r="D19" s="42">
        <f t="shared" si="2"/>
        <v>0.4336607419954103</v>
      </c>
      <c r="E19" s="45">
        <f t="shared" si="3"/>
        <v>-1036514.11</v>
      </c>
    </row>
    <row r="20" spans="1:5" s="8" customFormat="1" ht="15">
      <c r="A20" s="41" t="s">
        <v>167</v>
      </c>
      <c r="B20" s="54">
        <v>4758800</v>
      </c>
      <c r="C20" s="54">
        <v>294798.32</v>
      </c>
      <c r="D20" s="42">
        <f t="shared" si="2"/>
        <v>0.06194803732033286</v>
      </c>
      <c r="E20" s="45">
        <f t="shared" si="3"/>
        <v>-4464001.68</v>
      </c>
    </row>
    <row r="21" spans="1:5" s="8" customFormat="1" ht="30">
      <c r="A21" s="41" t="s">
        <v>41</v>
      </c>
      <c r="B21" s="54">
        <f>B22+B23</f>
        <v>8000</v>
      </c>
      <c r="C21" s="54">
        <f>C22+C23</f>
        <v>1051.17</v>
      </c>
      <c r="D21" s="42">
        <f aca="true" t="shared" si="4" ref="D21:D53">IF(B21=0,"   ",C21/B21)</f>
        <v>0.13139625000000002</v>
      </c>
      <c r="E21" s="45">
        <f aca="true" t="shared" si="5" ref="E21:E51">C21-B21</f>
        <v>-6948.83</v>
      </c>
    </row>
    <row r="22" spans="1:5" s="8" customFormat="1" ht="15">
      <c r="A22" s="41" t="s">
        <v>16</v>
      </c>
      <c r="B22" s="54">
        <v>8000</v>
      </c>
      <c r="C22" s="70">
        <v>1713.73</v>
      </c>
      <c r="D22" s="42">
        <f t="shared" si="4"/>
        <v>0.21421625</v>
      </c>
      <c r="E22" s="45">
        <f t="shared" si="5"/>
        <v>-6286.27</v>
      </c>
    </row>
    <row r="23" spans="1:5" s="8" customFormat="1" ht="15">
      <c r="A23" s="41" t="s">
        <v>45</v>
      </c>
      <c r="B23" s="54">
        <v>0</v>
      </c>
      <c r="C23" s="70">
        <v>-662.56</v>
      </c>
      <c r="D23" s="42" t="str">
        <f t="shared" si="4"/>
        <v>   </v>
      </c>
      <c r="E23" s="45">
        <f t="shared" si="5"/>
        <v>-662.56</v>
      </c>
    </row>
    <row r="24" spans="1:5" s="8" customFormat="1" ht="15">
      <c r="A24" s="41" t="s">
        <v>17</v>
      </c>
      <c r="B24" s="54">
        <v>2400000</v>
      </c>
      <c r="C24" s="70">
        <v>828545.25</v>
      </c>
      <c r="D24" s="42">
        <f t="shared" si="4"/>
        <v>0.3452271875</v>
      </c>
      <c r="E24" s="45">
        <f t="shared" si="5"/>
        <v>-1571454.75</v>
      </c>
    </row>
    <row r="25" spans="1:5" s="8" customFormat="1" ht="45">
      <c r="A25" s="41" t="s">
        <v>134</v>
      </c>
      <c r="B25" s="54">
        <v>0</v>
      </c>
      <c r="C25" s="54">
        <v>52041.07</v>
      </c>
      <c r="D25" s="42" t="str">
        <f t="shared" si="4"/>
        <v>   </v>
      </c>
      <c r="E25" s="45">
        <f t="shared" si="5"/>
        <v>52041.07</v>
      </c>
    </row>
    <row r="26" spans="1:5" s="8" customFormat="1" ht="14.25">
      <c r="A26" s="63" t="s">
        <v>103</v>
      </c>
      <c r="B26" s="56">
        <f>B7+B11+B15+B21+B24+B25+B9</f>
        <v>102492900</v>
      </c>
      <c r="C26" s="56">
        <f>C7+C11+C15+C21+C24+C25+C9</f>
        <v>48412924.68</v>
      </c>
      <c r="D26" s="44">
        <f t="shared" si="4"/>
        <v>0.4723539355409009</v>
      </c>
      <c r="E26" s="46">
        <f t="shared" si="5"/>
        <v>-54079975.32</v>
      </c>
    </row>
    <row r="27" spans="1:5" s="8" customFormat="1" ht="45" customHeight="1">
      <c r="A27" s="41" t="s">
        <v>140</v>
      </c>
      <c r="B27" s="54">
        <f>SUM(B28:B30)</f>
        <v>9401500</v>
      </c>
      <c r="C27" s="54">
        <f>SUM(C28:C30)</f>
        <v>3788688.7899999996</v>
      </c>
      <c r="D27" s="42">
        <f t="shared" si="4"/>
        <v>0.40298769238951226</v>
      </c>
      <c r="E27" s="45">
        <f t="shared" si="5"/>
        <v>-5612811.210000001</v>
      </c>
    </row>
    <row r="28" spans="1:5" s="8" customFormat="1" ht="15">
      <c r="A28" s="41" t="s">
        <v>67</v>
      </c>
      <c r="B28" s="54">
        <v>6753200</v>
      </c>
      <c r="C28" s="54">
        <v>2641023.11</v>
      </c>
      <c r="D28" s="42">
        <f t="shared" si="4"/>
        <v>0.39107728336196174</v>
      </c>
      <c r="E28" s="51">
        <f t="shared" si="5"/>
        <v>-4112176.89</v>
      </c>
    </row>
    <row r="29" spans="1:5" s="8" customFormat="1" ht="17.25" customHeight="1">
      <c r="A29" s="41" t="s">
        <v>192</v>
      </c>
      <c r="B29" s="54">
        <v>1658300</v>
      </c>
      <c r="C29" s="55">
        <v>799842.78</v>
      </c>
      <c r="D29" s="42">
        <f t="shared" si="4"/>
        <v>0.4823269492854128</v>
      </c>
      <c r="E29" s="45">
        <f t="shared" si="5"/>
        <v>-858457.22</v>
      </c>
    </row>
    <row r="30" spans="1:5" s="8" customFormat="1" ht="89.25" customHeight="1">
      <c r="A30" s="41" t="s">
        <v>222</v>
      </c>
      <c r="B30" s="54">
        <v>990000</v>
      </c>
      <c r="C30" s="55">
        <v>347822.9</v>
      </c>
      <c r="D30" s="42">
        <f t="shared" si="4"/>
        <v>0.35133626262626266</v>
      </c>
      <c r="E30" s="45">
        <f t="shared" si="5"/>
        <v>-642177.1</v>
      </c>
    </row>
    <row r="31" spans="1:5" s="8" customFormat="1" ht="29.25" customHeight="1">
      <c r="A31" s="41" t="s">
        <v>18</v>
      </c>
      <c r="B31" s="54">
        <f>SUM(B32)</f>
        <v>304500</v>
      </c>
      <c r="C31" s="54">
        <f>SUM(C32)</f>
        <v>219015.86</v>
      </c>
      <c r="D31" s="42">
        <f t="shared" si="4"/>
        <v>0.719263908045977</v>
      </c>
      <c r="E31" s="45">
        <f t="shared" si="5"/>
        <v>-85484.14000000001</v>
      </c>
    </row>
    <row r="32" spans="1:5" s="8" customFormat="1" ht="15">
      <c r="A32" s="41" t="s">
        <v>19</v>
      </c>
      <c r="B32" s="54">
        <v>304500</v>
      </c>
      <c r="C32" s="70">
        <v>219015.86</v>
      </c>
      <c r="D32" s="42">
        <f t="shared" si="4"/>
        <v>0.719263908045977</v>
      </c>
      <c r="E32" s="45">
        <f t="shared" si="5"/>
        <v>-85484.14000000001</v>
      </c>
    </row>
    <row r="33" spans="1:5" s="8" customFormat="1" ht="30">
      <c r="A33" s="41" t="s">
        <v>139</v>
      </c>
      <c r="B33" s="54">
        <v>1832100</v>
      </c>
      <c r="C33" s="54">
        <v>909825.69</v>
      </c>
      <c r="D33" s="42">
        <f t="shared" si="4"/>
        <v>0.4966026363189782</v>
      </c>
      <c r="E33" s="45">
        <f t="shared" si="5"/>
        <v>-922274.31</v>
      </c>
    </row>
    <row r="34" spans="1:5" s="8" customFormat="1" ht="30.75" customHeight="1">
      <c r="A34" s="41" t="s">
        <v>141</v>
      </c>
      <c r="B34" s="54">
        <f>B35+B36</f>
        <v>9279725.92</v>
      </c>
      <c r="C34" s="54">
        <f>C35+C36</f>
        <v>1349294.35</v>
      </c>
      <c r="D34" s="42">
        <f t="shared" si="4"/>
        <v>0.14540239244479755</v>
      </c>
      <c r="E34" s="45">
        <f t="shared" si="5"/>
        <v>-7930431.57</v>
      </c>
    </row>
    <row r="35" spans="1:5" s="8" customFormat="1" ht="30">
      <c r="A35" s="41" t="s">
        <v>142</v>
      </c>
      <c r="B35" s="70">
        <v>8920625.92</v>
      </c>
      <c r="C35" s="54">
        <v>519264.19</v>
      </c>
      <c r="D35" s="42">
        <f t="shared" si="4"/>
        <v>0.0582093896388831</v>
      </c>
      <c r="E35" s="45">
        <f t="shared" si="5"/>
        <v>-8401361.73</v>
      </c>
    </row>
    <row r="36" spans="1:5" s="8" customFormat="1" ht="30">
      <c r="A36" s="41" t="s">
        <v>113</v>
      </c>
      <c r="B36" s="54">
        <v>359100</v>
      </c>
      <c r="C36" s="54">
        <v>830030.16</v>
      </c>
      <c r="D36" s="42">
        <f t="shared" si="4"/>
        <v>2.3114178780284043</v>
      </c>
      <c r="E36" s="45">
        <f t="shared" si="5"/>
        <v>470930.16000000003</v>
      </c>
    </row>
    <row r="37" spans="1:5" s="8" customFormat="1" ht="15">
      <c r="A37" s="41" t="s">
        <v>20</v>
      </c>
      <c r="B37" s="54">
        <v>2337300</v>
      </c>
      <c r="C37" s="54">
        <v>1469570.8</v>
      </c>
      <c r="D37" s="42">
        <f t="shared" si="4"/>
        <v>0.6287471869250845</v>
      </c>
      <c r="E37" s="45">
        <f t="shared" si="5"/>
        <v>-867729.2</v>
      </c>
    </row>
    <row r="38" spans="1:6" s="8" customFormat="1" ht="15">
      <c r="A38" s="41" t="s">
        <v>21</v>
      </c>
      <c r="B38" s="54">
        <f>B39+B41+B40</f>
        <v>7300</v>
      </c>
      <c r="C38" s="54">
        <f>C39+C41+C40</f>
        <v>-92307.8</v>
      </c>
      <c r="D38" s="42">
        <f t="shared" si="4"/>
        <v>-12.644904109589042</v>
      </c>
      <c r="E38" s="45">
        <f t="shared" si="5"/>
        <v>-99607.8</v>
      </c>
      <c r="F38" s="11"/>
    </row>
    <row r="39" spans="1:5" s="11" customFormat="1" ht="15" customHeight="1">
      <c r="A39" s="41" t="s">
        <v>32</v>
      </c>
      <c r="B39" s="54">
        <v>0</v>
      </c>
      <c r="C39" s="53">
        <v>-92307.8</v>
      </c>
      <c r="D39" s="42" t="str">
        <f t="shared" si="4"/>
        <v>   </v>
      </c>
      <c r="E39" s="45">
        <f t="shared" si="5"/>
        <v>-92307.8</v>
      </c>
    </row>
    <row r="40" spans="1:5" s="11" customFormat="1" ht="15" customHeight="1">
      <c r="A40" s="41" t="s">
        <v>106</v>
      </c>
      <c r="B40" s="54">
        <v>0</v>
      </c>
      <c r="C40" s="53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33</v>
      </c>
      <c r="B41" s="54">
        <v>7300</v>
      </c>
      <c r="C41" s="53">
        <v>0</v>
      </c>
      <c r="D41" s="42">
        <f t="shared" si="4"/>
        <v>0</v>
      </c>
      <c r="E41" s="45">
        <f t="shared" si="5"/>
        <v>-7300</v>
      </c>
    </row>
    <row r="42" spans="1:5" s="11" customFormat="1" ht="15" customHeight="1">
      <c r="A42" s="63" t="s">
        <v>104</v>
      </c>
      <c r="B42" s="56">
        <f>B27+B31+B34+B37+B38+B33</f>
        <v>23162425.92</v>
      </c>
      <c r="C42" s="56">
        <f>C27+C31+C34+C37+C38+C33</f>
        <v>7644087.6899999995</v>
      </c>
      <c r="D42" s="44">
        <f t="shared" si="4"/>
        <v>0.3300210313203669</v>
      </c>
      <c r="E42" s="46">
        <f t="shared" si="5"/>
        <v>-15518338.230000002</v>
      </c>
    </row>
    <row r="43" spans="1:5" s="11" customFormat="1" ht="14.25">
      <c r="A43" s="63" t="s">
        <v>4</v>
      </c>
      <c r="B43" s="56">
        <f>SUM(B26,B42)</f>
        <v>125655325.92</v>
      </c>
      <c r="C43" s="56">
        <f>SUM(C26,C42)</f>
        <v>56057012.37</v>
      </c>
      <c r="D43" s="44">
        <f t="shared" si="4"/>
        <v>0.446117281218063</v>
      </c>
      <c r="E43" s="46">
        <f t="shared" si="5"/>
        <v>-69598313.55000001</v>
      </c>
    </row>
    <row r="44" spans="1:5" s="11" customFormat="1" ht="18" customHeight="1">
      <c r="A44" s="63" t="s">
        <v>81</v>
      </c>
      <c r="B44" s="56">
        <f>SUM(B45:B50)</f>
        <v>229615609.33999997</v>
      </c>
      <c r="C44" s="56">
        <f>SUM(C45:C50,)</f>
        <v>111770376.48</v>
      </c>
      <c r="D44" s="44">
        <f t="shared" si="4"/>
        <v>0.48677168247084474</v>
      </c>
      <c r="E44" s="46">
        <f t="shared" si="5"/>
        <v>-117845232.85999997</v>
      </c>
    </row>
    <row r="45" spans="1:5" s="11" customFormat="1" ht="30" customHeight="1">
      <c r="A45" s="41" t="s">
        <v>46</v>
      </c>
      <c r="B45" s="54">
        <v>0</v>
      </c>
      <c r="C45" s="54">
        <v>0</v>
      </c>
      <c r="D45" s="42" t="str">
        <f t="shared" si="4"/>
        <v>   </v>
      </c>
      <c r="E45" s="45">
        <f t="shared" si="5"/>
        <v>0</v>
      </c>
    </row>
    <row r="46" spans="1:6" s="11" customFormat="1" ht="15" customHeight="1">
      <c r="A46" s="41" t="s">
        <v>131</v>
      </c>
      <c r="B46" s="54">
        <v>12942900</v>
      </c>
      <c r="C46" s="54">
        <v>7303800</v>
      </c>
      <c r="D46" s="42">
        <f t="shared" si="4"/>
        <v>0.5643093897040076</v>
      </c>
      <c r="E46" s="45">
        <f t="shared" si="5"/>
        <v>-5639100</v>
      </c>
      <c r="F46" s="8"/>
    </row>
    <row r="47" spans="1:5" s="8" customFormat="1" ht="15">
      <c r="A47" s="41" t="s">
        <v>23</v>
      </c>
      <c r="B47" s="54">
        <v>49952527.45</v>
      </c>
      <c r="C47" s="55">
        <v>8832116.2</v>
      </c>
      <c r="D47" s="42">
        <f t="shared" si="4"/>
        <v>0.1768101966179891</v>
      </c>
      <c r="E47" s="45">
        <f t="shared" si="5"/>
        <v>-41120411.25</v>
      </c>
    </row>
    <row r="48" spans="1:5" s="8" customFormat="1" ht="15">
      <c r="A48" s="41" t="s">
        <v>22</v>
      </c>
      <c r="B48" s="54">
        <v>165407081.89</v>
      </c>
      <c r="C48" s="55">
        <v>95304313.93</v>
      </c>
      <c r="D48" s="42">
        <f t="shared" si="4"/>
        <v>0.5761803717290646</v>
      </c>
      <c r="E48" s="45">
        <f t="shared" si="5"/>
        <v>-70102767.95999998</v>
      </c>
    </row>
    <row r="49" spans="1:5" s="8" customFormat="1" ht="15">
      <c r="A49" s="41" t="s">
        <v>43</v>
      </c>
      <c r="B49" s="54">
        <v>85500</v>
      </c>
      <c r="C49" s="55">
        <v>36450</v>
      </c>
      <c r="D49" s="42">
        <f t="shared" si="4"/>
        <v>0.4263157894736842</v>
      </c>
      <c r="E49" s="45">
        <f t="shared" si="5"/>
        <v>-49050</v>
      </c>
    </row>
    <row r="50" spans="1:5" s="8" customFormat="1" ht="15">
      <c r="A50" s="41" t="s">
        <v>115</v>
      </c>
      <c r="B50" s="54">
        <v>1227600</v>
      </c>
      <c r="C50" s="55">
        <v>293696.35</v>
      </c>
      <c r="D50" s="42">
        <f t="shared" si="4"/>
        <v>0.2392443385467579</v>
      </c>
      <c r="E50" s="45">
        <f t="shared" si="5"/>
        <v>-933903.65</v>
      </c>
    </row>
    <row r="51" spans="1:6" s="8" customFormat="1" ht="16.5" customHeight="1">
      <c r="A51" s="63" t="s">
        <v>5</v>
      </c>
      <c r="B51" s="57">
        <f>SUM(B43,B44)</f>
        <v>355270935.26</v>
      </c>
      <c r="C51" s="57">
        <f>SUM(C43,C44)</f>
        <v>167827388.85</v>
      </c>
      <c r="D51" s="44">
        <f t="shared" si="4"/>
        <v>0.4723926789203229</v>
      </c>
      <c r="E51" s="46">
        <f t="shared" si="5"/>
        <v>-187443546.41</v>
      </c>
      <c r="F51" s="10"/>
    </row>
    <row r="52" spans="1:6" s="10" customFormat="1" ht="15">
      <c r="A52" s="75" t="s">
        <v>6</v>
      </c>
      <c r="B52" s="58"/>
      <c r="C52" s="59"/>
      <c r="D52" s="42" t="str">
        <f t="shared" si="4"/>
        <v>   </v>
      </c>
      <c r="E52" s="43"/>
      <c r="F52" s="8"/>
    </row>
    <row r="53" spans="1:5" s="8" customFormat="1" ht="15">
      <c r="A53" s="41" t="s">
        <v>24</v>
      </c>
      <c r="B53" s="54">
        <f>B54+B68+B72+B73+B66+B70</f>
        <v>51456160.15</v>
      </c>
      <c r="C53" s="54">
        <f>C54+C68+C72+C73+C66+C70</f>
        <v>21707592.8</v>
      </c>
      <c r="D53" s="42">
        <f t="shared" si="4"/>
        <v>0.42186577344131654</v>
      </c>
      <c r="E53" s="45">
        <f aca="true" t="shared" si="6" ref="E53:E103">C53-B53</f>
        <v>-29748567.349999998</v>
      </c>
    </row>
    <row r="54" spans="1:5" s="8" customFormat="1" ht="15">
      <c r="A54" s="41" t="s">
        <v>25</v>
      </c>
      <c r="B54" s="54">
        <v>29236875</v>
      </c>
      <c r="C54" s="55">
        <v>13155966.65</v>
      </c>
      <c r="D54" s="42">
        <f aca="true" t="shared" si="7" ref="D54:D88">IF(B54=0,"   ",C54/B54)</f>
        <v>0.449978551059236</v>
      </c>
      <c r="E54" s="45">
        <f t="shared" si="6"/>
        <v>-16080908.35</v>
      </c>
    </row>
    <row r="55" spans="1:5" s="8" customFormat="1" ht="15">
      <c r="A55" s="41" t="s">
        <v>7</v>
      </c>
      <c r="B55" s="54">
        <v>16451395</v>
      </c>
      <c r="C55" s="55">
        <v>7992881.17</v>
      </c>
      <c r="D55" s="42">
        <f t="shared" si="7"/>
        <v>0.4858482317153044</v>
      </c>
      <c r="E55" s="45">
        <f t="shared" si="6"/>
        <v>-8458513.83</v>
      </c>
    </row>
    <row r="56" spans="1:5" s="8" customFormat="1" ht="16.5" customHeight="1">
      <c r="A56" s="41" t="s">
        <v>47</v>
      </c>
      <c r="B56" s="70">
        <v>500</v>
      </c>
      <c r="C56" s="70">
        <v>290</v>
      </c>
      <c r="D56" s="42">
        <f t="shared" si="7"/>
        <v>0.58</v>
      </c>
      <c r="E56" s="45">
        <f t="shared" si="6"/>
        <v>-210</v>
      </c>
    </row>
    <row r="57" spans="1:5" s="8" customFormat="1" ht="27" customHeight="1">
      <c r="A57" s="41" t="s">
        <v>48</v>
      </c>
      <c r="B57" s="70">
        <v>306500</v>
      </c>
      <c r="C57" s="70">
        <v>126250.82</v>
      </c>
      <c r="D57" s="42">
        <f t="shared" si="7"/>
        <v>0.41191132137030995</v>
      </c>
      <c r="E57" s="45">
        <f t="shared" si="6"/>
        <v>-180249.18</v>
      </c>
    </row>
    <row r="58" spans="1:5" s="8" customFormat="1" ht="15">
      <c r="A58" s="41" t="s">
        <v>49</v>
      </c>
      <c r="B58" s="70">
        <v>227300</v>
      </c>
      <c r="C58" s="70">
        <v>95172.44</v>
      </c>
      <c r="D58" s="42">
        <f t="shared" si="7"/>
        <v>0.41870849098108226</v>
      </c>
      <c r="E58" s="45">
        <f t="shared" si="6"/>
        <v>-132127.56</v>
      </c>
    </row>
    <row r="59" spans="1:5" s="8" customFormat="1" ht="15">
      <c r="A59" s="41" t="s">
        <v>50</v>
      </c>
      <c r="B59" s="70">
        <v>833900</v>
      </c>
      <c r="C59" s="71">
        <v>400415.34</v>
      </c>
      <c r="D59" s="42">
        <f t="shared" si="7"/>
        <v>0.48017189111404246</v>
      </c>
      <c r="E59" s="45">
        <f t="shared" si="6"/>
        <v>-433484.66</v>
      </c>
    </row>
    <row r="60" spans="1:5" s="8" customFormat="1" ht="15">
      <c r="A60" s="41" t="s">
        <v>49</v>
      </c>
      <c r="B60" s="70">
        <v>616000</v>
      </c>
      <c r="C60" s="71">
        <v>300440</v>
      </c>
      <c r="D60" s="42">
        <f t="shared" si="7"/>
        <v>0.48772727272727273</v>
      </c>
      <c r="E60" s="45">
        <f t="shared" si="6"/>
        <v>-315560</v>
      </c>
    </row>
    <row r="61" spans="1:5" s="8" customFormat="1" ht="15">
      <c r="A61" s="41" t="s">
        <v>51</v>
      </c>
      <c r="B61" s="70">
        <v>2000</v>
      </c>
      <c r="C61" s="71">
        <v>800</v>
      </c>
      <c r="D61" s="42">
        <f t="shared" si="7"/>
        <v>0.4</v>
      </c>
      <c r="E61" s="45">
        <f t="shared" si="6"/>
        <v>-1200</v>
      </c>
    </row>
    <row r="62" spans="1:5" s="8" customFormat="1" ht="28.5" customHeight="1">
      <c r="A62" s="41" t="s">
        <v>186</v>
      </c>
      <c r="B62" s="70">
        <v>800</v>
      </c>
      <c r="C62" s="70">
        <v>0</v>
      </c>
      <c r="D62" s="42">
        <f t="shared" si="7"/>
        <v>0</v>
      </c>
      <c r="E62" s="45">
        <f t="shared" si="6"/>
        <v>-800</v>
      </c>
    </row>
    <row r="63" spans="1:5" s="8" customFormat="1" ht="15">
      <c r="A63" s="41" t="s">
        <v>49</v>
      </c>
      <c r="B63" s="70">
        <v>615</v>
      </c>
      <c r="C63" s="70">
        <v>0</v>
      </c>
      <c r="D63" s="42">
        <f t="shared" si="7"/>
        <v>0</v>
      </c>
      <c r="E63" s="45">
        <f t="shared" si="6"/>
        <v>-615</v>
      </c>
    </row>
    <row r="64" spans="1:5" s="8" customFormat="1" ht="15">
      <c r="A64" s="41" t="s">
        <v>109</v>
      </c>
      <c r="B64" s="70">
        <v>54800</v>
      </c>
      <c r="C64" s="71">
        <v>26543.23</v>
      </c>
      <c r="D64" s="42">
        <f t="shared" si="7"/>
        <v>0.4843655109489051</v>
      </c>
      <c r="E64" s="45">
        <f t="shared" si="6"/>
        <v>-28256.77</v>
      </c>
    </row>
    <row r="65" spans="1:5" s="8" customFormat="1" ht="15">
      <c r="A65" s="41" t="s">
        <v>49</v>
      </c>
      <c r="B65" s="70">
        <v>40600</v>
      </c>
      <c r="C65" s="70">
        <v>19014</v>
      </c>
      <c r="D65" s="42">
        <f t="shared" si="7"/>
        <v>0.46832512315270935</v>
      </c>
      <c r="E65" s="45">
        <f t="shared" si="6"/>
        <v>-21586</v>
      </c>
    </row>
    <row r="66" spans="1:5" s="8" customFormat="1" ht="15.75" customHeight="1">
      <c r="A66" s="41" t="s">
        <v>129</v>
      </c>
      <c r="B66" s="70">
        <f>B67</f>
        <v>104800</v>
      </c>
      <c r="C66" s="70">
        <f>C67</f>
        <v>104800</v>
      </c>
      <c r="D66" s="42">
        <f t="shared" si="7"/>
        <v>1</v>
      </c>
      <c r="E66" s="45">
        <f t="shared" si="6"/>
        <v>0</v>
      </c>
    </row>
    <row r="67" spans="1:5" s="8" customFormat="1" ht="30.75" customHeight="1">
      <c r="A67" s="41" t="s">
        <v>130</v>
      </c>
      <c r="B67" s="70">
        <v>104800</v>
      </c>
      <c r="C67" s="71">
        <v>104800</v>
      </c>
      <c r="D67" s="42">
        <f t="shared" si="7"/>
        <v>1</v>
      </c>
      <c r="E67" s="45">
        <f t="shared" si="6"/>
        <v>0</v>
      </c>
    </row>
    <row r="68" spans="1:5" s="8" customFormat="1" ht="15">
      <c r="A68" s="41" t="s">
        <v>36</v>
      </c>
      <c r="B68" s="70">
        <v>4116900</v>
      </c>
      <c r="C68" s="71">
        <v>1592442.16</v>
      </c>
      <c r="D68" s="42">
        <f t="shared" si="7"/>
        <v>0.3868061308265928</v>
      </c>
      <c r="E68" s="45">
        <f t="shared" si="6"/>
        <v>-2524457.84</v>
      </c>
    </row>
    <row r="69" spans="1:5" s="8" customFormat="1" ht="15">
      <c r="A69" s="41" t="s">
        <v>7</v>
      </c>
      <c r="B69" s="70">
        <v>2586700</v>
      </c>
      <c r="C69" s="71">
        <v>1032269.18</v>
      </c>
      <c r="D69" s="42">
        <f t="shared" si="7"/>
        <v>0.3990679939691499</v>
      </c>
      <c r="E69" s="45">
        <f t="shared" si="6"/>
        <v>-1554430.8199999998</v>
      </c>
    </row>
    <row r="70" spans="1:5" s="8" customFormat="1" ht="15">
      <c r="A70" s="41" t="s">
        <v>164</v>
      </c>
      <c r="B70" s="70">
        <f>B71</f>
        <v>100000</v>
      </c>
      <c r="C70" s="70">
        <f>C71</f>
        <v>0</v>
      </c>
      <c r="D70" s="42">
        <f t="shared" si="7"/>
        <v>0</v>
      </c>
      <c r="E70" s="45">
        <f t="shared" si="6"/>
        <v>-100000</v>
      </c>
    </row>
    <row r="71" spans="1:5" s="8" customFormat="1" ht="30">
      <c r="A71" s="41" t="s">
        <v>165</v>
      </c>
      <c r="B71" s="70">
        <v>100000</v>
      </c>
      <c r="C71" s="71">
        <v>0</v>
      </c>
      <c r="D71" s="42">
        <f t="shared" si="7"/>
        <v>0</v>
      </c>
      <c r="E71" s="45">
        <f t="shared" si="6"/>
        <v>-100000</v>
      </c>
    </row>
    <row r="72" spans="1:5" s="8" customFormat="1" ht="15">
      <c r="A72" s="41" t="s">
        <v>26</v>
      </c>
      <c r="B72" s="53">
        <v>467240</v>
      </c>
      <c r="C72" s="55">
        <v>0</v>
      </c>
      <c r="D72" s="42">
        <f t="shared" si="7"/>
        <v>0</v>
      </c>
      <c r="E72" s="45">
        <f t="shared" si="6"/>
        <v>-467240</v>
      </c>
    </row>
    <row r="73" spans="1:5" s="8" customFormat="1" ht="15">
      <c r="A73" s="41" t="s">
        <v>34</v>
      </c>
      <c r="B73" s="54">
        <f>B74+B76+B78+B83+B77+B82+B88+B87+B84</f>
        <v>17430345.15</v>
      </c>
      <c r="C73" s="54">
        <f>C74+C76+C78+C83+C77+C82+C88+C87+C84</f>
        <v>6854383.99</v>
      </c>
      <c r="D73" s="76">
        <f t="shared" si="7"/>
        <v>0.3932443064674483</v>
      </c>
      <c r="E73" s="45">
        <f t="shared" si="6"/>
        <v>-10575961.159999998</v>
      </c>
    </row>
    <row r="74" spans="1:5" s="8" customFormat="1" ht="15">
      <c r="A74" s="41" t="s">
        <v>90</v>
      </c>
      <c r="B74" s="70">
        <v>6950500</v>
      </c>
      <c r="C74" s="71">
        <v>2775900.99</v>
      </c>
      <c r="D74" s="52">
        <f t="shared" si="7"/>
        <v>0.39938148190777645</v>
      </c>
      <c r="E74" s="45">
        <f t="shared" si="6"/>
        <v>-4174599.01</v>
      </c>
    </row>
    <row r="75" spans="1:5" s="8" customFormat="1" ht="15">
      <c r="A75" s="41" t="s">
        <v>66</v>
      </c>
      <c r="B75" s="70">
        <v>5130800</v>
      </c>
      <c r="C75" s="71">
        <v>2188599.22</v>
      </c>
      <c r="D75" s="42">
        <f t="shared" si="7"/>
        <v>0.4265610080299369</v>
      </c>
      <c r="E75" s="45">
        <f t="shared" si="6"/>
        <v>-2942200.78</v>
      </c>
    </row>
    <row r="76" spans="1:5" s="8" customFormat="1" ht="15">
      <c r="A76" s="41" t="s">
        <v>210</v>
      </c>
      <c r="B76" s="70">
        <v>1637000</v>
      </c>
      <c r="C76" s="70">
        <v>1130000</v>
      </c>
      <c r="D76" s="42">
        <f t="shared" si="7"/>
        <v>0.6902871105681124</v>
      </c>
      <c r="E76" s="45">
        <f t="shared" si="6"/>
        <v>-507000</v>
      </c>
    </row>
    <row r="77" spans="1:5" s="8" customFormat="1" ht="15">
      <c r="A77" s="41" t="s">
        <v>114</v>
      </c>
      <c r="B77" s="70">
        <v>230000</v>
      </c>
      <c r="C77" s="71">
        <v>126199</v>
      </c>
      <c r="D77" s="42">
        <f t="shared" si="7"/>
        <v>0.5486913043478261</v>
      </c>
      <c r="E77" s="45">
        <f t="shared" si="6"/>
        <v>-103801</v>
      </c>
    </row>
    <row r="78" spans="1:5" s="8" customFormat="1" ht="15">
      <c r="A78" s="41" t="s">
        <v>143</v>
      </c>
      <c r="B78" s="70">
        <v>788000</v>
      </c>
      <c r="C78" s="71">
        <v>12000</v>
      </c>
      <c r="D78" s="42">
        <f t="shared" si="7"/>
        <v>0.015228426395939087</v>
      </c>
      <c r="E78" s="45">
        <f t="shared" si="6"/>
        <v>-776000</v>
      </c>
    </row>
    <row r="79" spans="1:5" s="8" customFormat="1" ht="30">
      <c r="A79" s="61" t="s">
        <v>211</v>
      </c>
      <c r="B79" s="70">
        <f>SUM(B80:B81)</f>
        <v>585000</v>
      </c>
      <c r="C79" s="70">
        <f>SUM(C80:C81)</f>
        <v>0</v>
      </c>
      <c r="D79" s="42">
        <f t="shared" si="7"/>
        <v>0</v>
      </c>
      <c r="E79" s="45">
        <f t="shared" si="6"/>
        <v>-585000</v>
      </c>
    </row>
    <row r="80" spans="1:5" s="8" customFormat="1" ht="15">
      <c r="A80" s="61" t="s">
        <v>78</v>
      </c>
      <c r="B80" s="70">
        <v>292500</v>
      </c>
      <c r="C80" s="70">
        <v>0</v>
      </c>
      <c r="D80" s="42">
        <f t="shared" si="7"/>
        <v>0</v>
      </c>
      <c r="E80" s="45">
        <f t="shared" si="6"/>
        <v>-292500</v>
      </c>
    </row>
    <row r="81" spans="1:5" s="8" customFormat="1" ht="15">
      <c r="A81" s="61" t="s">
        <v>79</v>
      </c>
      <c r="B81" s="70">
        <v>292500</v>
      </c>
      <c r="C81" s="70">
        <v>0</v>
      </c>
      <c r="D81" s="42">
        <f t="shared" si="7"/>
        <v>0</v>
      </c>
      <c r="E81" s="45">
        <f t="shared" si="6"/>
        <v>-292500</v>
      </c>
    </row>
    <row r="82" spans="1:5" s="8" customFormat="1" ht="16.5" customHeight="1">
      <c r="A82" s="41" t="s">
        <v>145</v>
      </c>
      <c r="B82" s="70">
        <v>523200</v>
      </c>
      <c r="C82" s="70">
        <v>306824</v>
      </c>
      <c r="D82" s="42">
        <f t="shared" si="7"/>
        <v>0.5864373088685015</v>
      </c>
      <c r="E82" s="45">
        <f t="shared" si="6"/>
        <v>-216376</v>
      </c>
    </row>
    <row r="83" spans="1:5" s="8" customFormat="1" ht="15">
      <c r="A83" s="41" t="s">
        <v>144</v>
      </c>
      <c r="B83" s="70">
        <v>5887000</v>
      </c>
      <c r="C83" s="71">
        <v>2500000</v>
      </c>
      <c r="D83" s="42">
        <f t="shared" si="7"/>
        <v>0.42466451503312386</v>
      </c>
      <c r="E83" s="45">
        <f t="shared" si="6"/>
        <v>-3387000</v>
      </c>
    </row>
    <row r="84" spans="1:5" s="8" customFormat="1" ht="30">
      <c r="A84" s="61" t="s">
        <v>212</v>
      </c>
      <c r="B84" s="70">
        <f>SUM(B85:B86)</f>
        <v>1411185.15</v>
      </c>
      <c r="C84" s="70">
        <f>SUM(C85:C86)</f>
        <v>0</v>
      </c>
      <c r="D84" s="42">
        <f>IF(B84=0,"   ",C84/B84)</f>
        <v>0</v>
      </c>
      <c r="E84" s="45">
        <f>C84-B84</f>
        <v>-1411185.15</v>
      </c>
    </row>
    <row r="85" spans="1:5" s="8" customFormat="1" ht="15">
      <c r="A85" s="61" t="s">
        <v>78</v>
      </c>
      <c r="B85" s="70">
        <v>1343785.15</v>
      </c>
      <c r="C85" s="70">
        <v>0</v>
      </c>
      <c r="D85" s="42">
        <f>IF(B85=0,"   ",C85/B85)</f>
        <v>0</v>
      </c>
      <c r="E85" s="45">
        <f>C85-B85</f>
        <v>-1343785.15</v>
      </c>
    </row>
    <row r="86" spans="1:6" s="8" customFormat="1" ht="15">
      <c r="A86" s="61" t="s">
        <v>79</v>
      </c>
      <c r="B86" s="70">
        <v>67400</v>
      </c>
      <c r="C86" s="70">
        <v>0</v>
      </c>
      <c r="D86" s="42">
        <f>IF(B86=0,"   ",C86/B86)</f>
        <v>0</v>
      </c>
      <c r="E86" s="45">
        <f>C86-B86</f>
        <v>-67400</v>
      </c>
      <c r="F86"/>
    </row>
    <row r="87" spans="1:6" ht="65.25" customHeight="1">
      <c r="A87" s="41" t="s">
        <v>218</v>
      </c>
      <c r="B87" s="53">
        <v>3460</v>
      </c>
      <c r="C87" s="53">
        <v>3460</v>
      </c>
      <c r="D87" s="42">
        <f t="shared" si="7"/>
        <v>1</v>
      </c>
      <c r="E87" s="65">
        <f t="shared" si="6"/>
        <v>0</v>
      </c>
      <c r="F87" s="8"/>
    </row>
    <row r="88" spans="1:5" s="8" customFormat="1" ht="15">
      <c r="A88" s="41" t="s">
        <v>174</v>
      </c>
      <c r="B88" s="53">
        <v>0</v>
      </c>
      <c r="C88" s="53">
        <v>0</v>
      </c>
      <c r="D88" s="42" t="str">
        <f t="shared" si="7"/>
        <v>   </v>
      </c>
      <c r="E88" s="45">
        <f t="shared" si="6"/>
        <v>0</v>
      </c>
    </row>
    <row r="89" spans="1:5" s="8" customFormat="1" ht="15.75" customHeight="1">
      <c r="A89" s="41" t="s">
        <v>52</v>
      </c>
      <c r="B89" s="53">
        <f>SUM(B90)</f>
        <v>1069000</v>
      </c>
      <c r="C89" s="53">
        <f>SUM(C90)</f>
        <v>521689.78</v>
      </c>
      <c r="D89" s="42">
        <f aca="true" t="shared" si="8" ref="D89:D103">IF(B89=0,"   ",C89/B89)</f>
        <v>0.4880166323666979</v>
      </c>
      <c r="E89" s="45">
        <f t="shared" si="6"/>
        <v>-547310.22</v>
      </c>
    </row>
    <row r="90" spans="1:5" s="8" customFormat="1" ht="15">
      <c r="A90" s="41" t="s">
        <v>70</v>
      </c>
      <c r="B90" s="53">
        <v>1069000</v>
      </c>
      <c r="C90" s="53">
        <v>521689.78</v>
      </c>
      <c r="D90" s="42">
        <f t="shared" si="8"/>
        <v>0.4880166323666979</v>
      </c>
      <c r="E90" s="45">
        <f t="shared" si="6"/>
        <v>-547310.22</v>
      </c>
    </row>
    <row r="91" spans="1:5" s="8" customFormat="1" ht="30" customHeight="1">
      <c r="A91" s="41" t="s">
        <v>27</v>
      </c>
      <c r="B91" s="54">
        <f>B92+B93+B96+B98+B99+B95+B100</f>
        <v>4019100</v>
      </c>
      <c r="C91" s="54">
        <f>C92+C93+C96+C98+C99+C95+C100</f>
        <v>1531210.85</v>
      </c>
      <c r="D91" s="42">
        <f t="shared" si="8"/>
        <v>0.3809835162100968</v>
      </c>
      <c r="E91" s="45">
        <f t="shared" si="6"/>
        <v>-2487889.15</v>
      </c>
    </row>
    <row r="92" spans="1:5" s="8" customFormat="1" ht="15">
      <c r="A92" s="41" t="s">
        <v>82</v>
      </c>
      <c r="B92" s="70">
        <v>1459300</v>
      </c>
      <c r="C92" s="71">
        <v>613000</v>
      </c>
      <c r="D92" s="42">
        <f t="shared" si="8"/>
        <v>0.420064414445282</v>
      </c>
      <c r="E92" s="45">
        <f t="shared" si="6"/>
        <v>-846300</v>
      </c>
    </row>
    <row r="93" spans="1:5" s="8" customFormat="1" ht="15">
      <c r="A93" s="41" t="s">
        <v>213</v>
      </c>
      <c r="B93" s="70">
        <v>1507500</v>
      </c>
      <c r="C93" s="71">
        <v>435332.34</v>
      </c>
      <c r="D93" s="42">
        <f t="shared" si="8"/>
        <v>0.2887776716417911</v>
      </c>
      <c r="E93" s="45">
        <f t="shared" si="6"/>
        <v>-1072167.66</v>
      </c>
    </row>
    <row r="94" spans="1:5" s="8" customFormat="1" ht="15">
      <c r="A94" s="41" t="s">
        <v>53</v>
      </c>
      <c r="B94" s="70">
        <v>1019000</v>
      </c>
      <c r="C94" s="71">
        <v>330049.79</v>
      </c>
      <c r="D94" s="42">
        <f t="shared" si="8"/>
        <v>0.3238957703631011</v>
      </c>
      <c r="E94" s="45">
        <f t="shared" si="6"/>
        <v>-688950.21</v>
      </c>
    </row>
    <row r="95" spans="1:5" s="8" customFormat="1" ht="15">
      <c r="A95" s="41" t="s">
        <v>217</v>
      </c>
      <c r="B95" s="70">
        <v>224700</v>
      </c>
      <c r="C95" s="71">
        <v>140524</v>
      </c>
      <c r="D95" s="42">
        <f>IF(B95=0,"   ",C95/B95)</f>
        <v>0.6253849577214063</v>
      </c>
      <c r="E95" s="45">
        <f>C95-B95</f>
        <v>-84176</v>
      </c>
    </row>
    <row r="96" spans="1:6" s="8" customFormat="1" ht="15">
      <c r="A96" s="41" t="s">
        <v>71</v>
      </c>
      <c r="B96" s="53">
        <v>534200</v>
      </c>
      <c r="C96" s="53">
        <v>336323.16</v>
      </c>
      <c r="D96" s="42">
        <f t="shared" si="8"/>
        <v>0.6295828528640958</v>
      </c>
      <c r="E96" s="45">
        <f t="shared" si="6"/>
        <v>-197876.84000000003</v>
      </c>
      <c r="F96"/>
    </row>
    <row r="97" spans="1:6" ht="15">
      <c r="A97" s="41" t="s">
        <v>91</v>
      </c>
      <c r="B97" s="53">
        <v>402900</v>
      </c>
      <c r="C97" s="53">
        <v>240877.33</v>
      </c>
      <c r="D97" s="42">
        <f t="shared" si="8"/>
        <v>0.5978588483494663</v>
      </c>
      <c r="E97" s="65">
        <f t="shared" si="6"/>
        <v>-162022.67</v>
      </c>
      <c r="F97" s="8"/>
    </row>
    <row r="98" spans="1:6" s="8" customFormat="1" ht="15">
      <c r="A98" s="41" t="s">
        <v>85</v>
      </c>
      <c r="B98" s="70">
        <v>90900</v>
      </c>
      <c r="C98" s="71">
        <v>6031.35</v>
      </c>
      <c r="D98" s="42">
        <f t="shared" si="8"/>
        <v>0.06635148514851485</v>
      </c>
      <c r="E98" s="45">
        <f t="shared" si="6"/>
        <v>-84868.65</v>
      </c>
      <c r="F98" s="8" t="s">
        <v>117</v>
      </c>
    </row>
    <row r="99" spans="1:5" s="8" customFormat="1" ht="15">
      <c r="A99" s="41" t="s">
        <v>83</v>
      </c>
      <c r="B99" s="54">
        <v>168500</v>
      </c>
      <c r="C99" s="55">
        <v>0</v>
      </c>
      <c r="D99" s="42">
        <f t="shared" si="8"/>
        <v>0</v>
      </c>
      <c r="E99" s="45">
        <f t="shared" si="6"/>
        <v>-168500</v>
      </c>
    </row>
    <row r="100" spans="1:5" s="8" customFormat="1" ht="45">
      <c r="A100" s="41" t="s">
        <v>223</v>
      </c>
      <c r="B100" s="70">
        <f>B101+B102</f>
        <v>34000</v>
      </c>
      <c r="C100" s="70">
        <f>C101+C102</f>
        <v>0</v>
      </c>
      <c r="D100" s="42"/>
      <c r="E100" s="45"/>
    </row>
    <row r="101" spans="1:5" s="8" customFormat="1" ht="15">
      <c r="A101" s="61" t="s">
        <v>78</v>
      </c>
      <c r="B101" s="70">
        <v>34000</v>
      </c>
      <c r="C101" s="70">
        <v>0</v>
      </c>
      <c r="D101" s="42">
        <f>IF(B101=0,"   ",C101/B101)</f>
        <v>0</v>
      </c>
      <c r="E101" s="45">
        <f>C101-B101</f>
        <v>-34000</v>
      </c>
    </row>
    <row r="102" spans="1:5" s="8" customFormat="1" ht="15">
      <c r="A102" s="61" t="s">
        <v>79</v>
      </c>
      <c r="B102" s="70">
        <v>0</v>
      </c>
      <c r="C102" s="70">
        <v>0</v>
      </c>
      <c r="D102" s="42" t="str">
        <f>IF(B102=0,"   ",C102/B102)</f>
        <v>   </v>
      </c>
      <c r="E102" s="45">
        <f>C102-B102</f>
        <v>0</v>
      </c>
    </row>
    <row r="103" spans="1:5" s="8" customFormat="1" ht="15">
      <c r="A103" s="41" t="s">
        <v>28</v>
      </c>
      <c r="B103" s="54">
        <f>B104+B112+B135+B110</f>
        <v>34130819</v>
      </c>
      <c r="C103" s="54">
        <f>C104+C112+C135+C110</f>
        <v>6588198.0200000005</v>
      </c>
      <c r="D103" s="42">
        <f t="shared" si="8"/>
        <v>0.19302783270451263</v>
      </c>
      <c r="E103" s="45">
        <f t="shared" si="6"/>
        <v>-27542620.98</v>
      </c>
    </row>
    <row r="104" spans="1:5" s="8" customFormat="1" ht="15">
      <c r="A104" s="62" t="s">
        <v>110</v>
      </c>
      <c r="B104" s="54">
        <f>B105+B106+B107</f>
        <v>238200</v>
      </c>
      <c r="C104" s="70">
        <f>C105+C106+C107</f>
        <v>94456.4</v>
      </c>
      <c r="D104" s="42">
        <f aca="true" t="shared" si="9" ref="D104:D109">IF(B104=0,"   ",C104/B104)</f>
        <v>0.3965424013434089</v>
      </c>
      <c r="E104" s="45">
        <f aca="true" t="shared" si="10" ref="E104:E109">C104-B104</f>
        <v>-143743.6</v>
      </c>
    </row>
    <row r="105" spans="1:5" s="8" customFormat="1" ht="15">
      <c r="A105" s="62" t="s">
        <v>111</v>
      </c>
      <c r="B105" s="70">
        <v>100000</v>
      </c>
      <c r="C105" s="70">
        <v>48456.4</v>
      </c>
      <c r="D105" s="42">
        <f t="shared" si="9"/>
        <v>0.484564</v>
      </c>
      <c r="E105" s="45">
        <f t="shared" si="10"/>
        <v>-51543.6</v>
      </c>
    </row>
    <row r="106" spans="1:5" s="8" customFormat="1" ht="15">
      <c r="A106" s="62" t="s">
        <v>154</v>
      </c>
      <c r="B106" s="70">
        <v>30000</v>
      </c>
      <c r="C106" s="70">
        <v>24000</v>
      </c>
      <c r="D106" s="42">
        <f t="shared" si="9"/>
        <v>0.8</v>
      </c>
      <c r="E106" s="45">
        <f t="shared" si="10"/>
        <v>-6000</v>
      </c>
    </row>
    <row r="107" spans="1:5" s="8" customFormat="1" ht="30">
      <c r="A107" s="62" t="s">
        <v>127</v>
      </c>
      <c r="B107" s="70">
        <f>B108+B109</f>
        <v>108200</v>
      </c>
      <c r="C107" s="70">
        <f>C108+C109</f>
        <v>22000</v>
      </c>
      <c r="D107" s="42">
        <f t="shared" si="9"/>
        <v>0.2033271719038817</v>
      </c>
      <c r="E107" s="45">
        <f t="shared" si="10"/>
        <v>-86200</v>
      </c>
    </row>
    <row r="108" spans="1:5" s="8" customFormat="1" ht="15">
      <c r="A108" s="61" t="s">
        <v>78</v>
      </c>
      <c r="B108" s="70">
        <v>48200</v>
      </c>
      <c r="C108" s="70">
        <v>5185.5</v>
      </c>
      <c r="D108" s="42">
        <f t="shared" si="9"/>
        <v>0.10758298755186722</v>
      </c>
      <c r="E108" s="45">
        <f t="shared" si="10"/>
        <v>-43014.5</v>
      </c>
    </row>
    <row r="109" spans="1:6" s="8" customFormat="1" ht="15">
      <c r="A109" s="61" t="s">
        <v>74</v>
      </c>
      <c r="B109" s="70">
        <v>60000</v>
      </c>
      <c r="C109" s="70">
        <v>16814.5</v>
      </c>
      <c r="D109" s="42">
        <f t="shared" si="9"/>
        <v>0.28024166666666667</v>
      </c>
      <c r="E109" s="45">
        <f t="shared" si="10"/>
        <v>-43185.5</v>
      </c>
      <c r="F109"/>
    </row>
    <row r="110" spans="1:5" ht="15">
      <c r="A110" s="62" t="s">
        <v>176</v>
      </c>
      <c r="B110" s="53">
        <f>B111</f>
        <v>1000000</v>
      </c>
      <c r="C110" s="53">
        <f>C111</f>
        <v>375000</v>
      </c>
      <c r="D110" s="42">
        <f>IF(B110=0,"   ",C110/B110)</f>
        <v>0.375</v>
      </c>
      <c r="E110" s="65">
        <f>C110-B110</f>
        <v>-625000</v>
      </c>
    </row>
    <row r="111" spans="1:6" ht="27.75" customHeight="1">
      <c r="A111" s="62" t="s">
        <v>177</v>
      </c>
      <c r="B111" s="53">
        <v>1000000</v>
      </c>
      <c r="C111" s="53">
        <v>375000</v>
      </c>
      <c r="D111" s="42">
        <f>IF(B111=0,"   ",C111/B111)</f>
        <v>0.375</v>
      </c>
      <c r="E111" s="65">
        <f>C111-B111</f>
        <v>-625000</v>
      </c>
      <c r="F111" s="8"/>
    </row>
    <row r="112" spans="1:5" s="8" customFormat="1" ht="15">
      <c r="A112" s="41" t="s">
        <v>29</v>
      </c>
      <c r="B112" s="54">
        <f>B121+B125+B118+B113+B134+B126+B129+B130</f>
        <v>32428119</v>
      </c>
      <c r="C112" s="54">
        <f>C121+C125+C118+C113+C134+C126+C129+C130</f>
        <v>6118741.62</v>
      </c>
      <c r="D112" s="42">
        <f aca="true" t="shared" si="11" ref="D112:D122">IF(B112=0,"   ",C112/B112)</f>
        <v>0.18868629475548673</v>
      </c>
      <c r="E112" s="45">
        <f aca="true" t="shared" si="12" ref="E112:E121">C112-B112</f>
        <v>-26309377.38</v>
      </c>
    </row>
    <row r="113" spans="1:5" s="8" customFormat="1" ht="30">
      <c r="A113" s="41" t="s">
        <v>132</v>
      </c>
      <c r="B113" s="70">
        <f>B114+B115+B117+B116</f>
        <v>1432486</v>
      </c>
      <c r="C113" s="70">
        <f>C114+C115+C117+C116</f>
        <v>284196</v>
      </c>
      <c r="D113" s="42">
        <f t="shared" si="11"/>
        <v>0.19839356196151306</v>
      </c>
      <c r="E113" s="45">
        <f t="shared" si="12"/>
        <v>-1148290</v>
      </c>
    </row>
    <row r="114" spans="1:5" s="8" customFormat="1" ht="15">
      <c r="A114" s="61" t="s">
        <v>84</v>
      </c>
      <c r="B114" s="53">
        <v>0</v>
      </c>
      <c r="C114" s="53">
        <v>0</v>
      </c>
      <c r="D114" s="42" t="str">
        <f t="shared" si="11"/>
        <v>   </v>
      </c>
      <c r="E114" s="45">
        <f t="shared" si="12"/>
        <v>0</v>
      </c>
    </row>
    <row r="115" spans="1:5" s="8" customFormat="1" ht="15">
      <c r="A115" s="61" t="s">
        <v>78</v>
      </c>
      <c r="B115" s="70">
        <v>0</v>
      </c>
      <c r="C115" s="53">
        <v>0</v>
      </c>
      <c r="D115" s="42" t="str">
        <f t="shared" si="11"/>
        <v>   </v>
      </c>
      <c r="E115" s="45">
        <f t="shared" si="12"/>
        <v>0</v>
      </c>
    </row>
    <row r="116" spans="1:5" s="8" customFormat="1" ht="15">
      <c r="A116" s="61" t="s">
        <v>79</v>
      </c>
      <c r="B116" s="70">
        <v>816000</v>
      </c>
      <c r="C116" s="70">
        <v>178310</v>
      </c>
      <c r="D116" s="42">
        <f t="shared" si="11"/>
        <v>0.2185171568627451</v>
      </c>
      <c r="E116" s="45">
        <f t="shared" si="12"/>
        <v>-637690</v>
      </c>
    </row>
    <row r="117" spans="1:5" s="8" customFormat="1" ht="15">
      <c r="A117" s="61" t="s">
        <v>74</v>
      </c>
      <c r="B117" s="53">
        <v>616486</v>
      </c>
      <c r="C117" s="53">
        <v>105886</v>
      </c>
      <c r="D117" s="42">
        <f t="shared" si="11"/>
        <v>0.17175734728769185</v>
      </c>
      <c r="E117" s="45">
        <f t="shared" si="12"/>
        <v>-510600</v>
      </c>
    </row>
    <row r="118" spans="1:5" s="8" customFormat="1" ht="30">
      <c r="A118" s="41" t="s">
        <v>116</v>
      </c>
      <c r="B118" s="53">
        <f>B119+B120</f>
        <v>1795333</v>
      </c>
      <c r="C118" s="53">
        <f>C119+C120</f>
        <v>0</v>
      </c>
      <c r="D118" s="42">
        <f t="shared" si="11"/>
        <v>0</v>
      </c>
      <c r="E118" s="45">
        <f t="shared" si="12"/>
        <v>-1795333</v>
      </c>
    </row>
    <row r="119" spans="1:5" s="8" customFormat="1" ht="15">
      <c r="A119" s="61" t="s">
        <v>78</v>
      </c>
      <c r="B119" s="53">
        <v>1615800</v>
      </c>
      <c r="C119" s="53">
        <v>0</v>
      </c>
      <c r="D119" s="42">
        <f t="shared" si="11"/>
        <v>0</v>
      </c>
      <c r="E119" s="45">
        <f t="shared" si="12"/>
        <v>-1615800</v>
      </c>
    </row>
    <row r="120" spans="1:5" s="8" customFormat="1" ht="15">
      <c r="A120" s="61" t="s">
        <v>74</v>
      </c>
      <c r="B120" s="53">
        <v>179533</v>
      </c>
      <c r="C120" s="53">
        <v>0</v>
      </c>
      <c r="D120" s="42">
        <f t="shared" si="11"/>
        <v>0</v>
      </c>
      <c r="E120" s="45">
        <f t="shared" si="12"/>
        <v>-179533</v>
      </c>
    </row>
    <row r="121" spans="1:5" s="8" customFormat="1" ht="15">
      <c r="A121" s="41" t="s">
        <v>92</v>
      </c>
      <c r="B121" s="70">
        <f>B122+B123+B124</f>
        <v>21252900</v>
      </c>
      <c r="C121" s="70">
        <f>C122+C123+C124</f>
        <v>2816000.7</v>
      </c>
      <c r="D121" s="42">
        <f t="shared" si="11"/>
        <v>0.13249959770196068</v>
      </c>
      <c r="E121" s="45">
        <f t="shared" si="12"/>
        <v>-18436899.3</v>
      </c>
    </row>
    <row r="122" spans="1:5" s="8" customFormat="1" ht="15">
      <c r="A122" s="61" t="s">
        <v>84</v>
      </c>
      <c r="B122" s="70">
        <v>0</v>
      </c>
      <c r="C122" s="70">
        <v>0</v>
      </c>
      <c r="D122" s="42" t="str">
        <f t="shared" si="11"/>
        <v>   </v>
      </c>
      <c r="E122" s="45"/>
    </row>
    <row r="123" spans="1:5" s="8" customFormat="1" ht="15">
      <c r="A123" s="61" t="s">
        <v>78</v>
      </c>
      <c r="B123" s="70">
        <v>19152900</v>
      </c>
      <c r="C123" s="70">
        <v>2350228</v>
      </c>
      <c r="D123" s="42">
        <f aca="true" t="shared" si="13" ref="D123:D129">IF(B123=0,"   ",C123/B123)</f>
        <v>0.12270872818215518</v>
      </c>
      <c r="E123" s="45">
        <f aca="true" t="shared" si="14" ref="E123:E129">C123-B123</f>
        <v>-16802672</v>
      </c>
    </row>
    <row r="124" spans="1:5" s="8" customFormat="1" ht="15">
      <c r="A124" s="61" t="s">
        <v>79</v>
      </c>
      <c r="B124" s="70">
        <v>2100000</v>
      </c>
      <c r="C124" s="70">
        <v>465772.7</v>
      </c>
      <c r="D124" s="42">
        <f t="shared" si="13"/>
        <v>0.2217965238095238</v>
      </c>
      <c r="E124" s="45">
        <f t="shared" si="14"/>
        <v>-1634227.3</v>
      </c>
    </row>
    <row r="125" spans="1:6" s="8" customFormat="1" ht="15">
      <c r="A125" s="41" t="s">
        <v>93</v>
      </c>
      <c r="B125" s="53">
        <f>B126+B128+B127</f>
        <v>7366100</v>
      </c>
      <c r="C125" s="53">
        <f>C126+C128+C127</f>
        <v>3018544.92</v>
      </c>
      <c r="D125" s="42">
        <f t="shared" si="13"/>
        <v>0.4097887511709045</v>
      </c>
      <c r="E125" s="45">
        <f t="shared" si="14"/>
        <v>-4347555.08</v>
      </c>
      <c r="F125"/>
    </row>
    <row r="126" spans="1:6" ht="15">
      <c r="A126" s="61" t="s">
        <v>84</v>
      </c>
      <c r="B126" s="53">
        <v>0</v>
      </c>
      <c r="C126" s="53">
        <v>0</v>
      </c>
      <c r="D126" s="53" t="str">
        <f>IF(B126=0,"   ",C126/B126*100)</f>
        <v>   </v>
      </c>
      <c r="E126" s="65">
        <f t="shared" si="14"/>
        <v>0</v>
      </c>
      <c r="F126" s="8"/>
    </row>
    <row r="127" spans="1:5" s="8" customFormat="1" ht="15">
      <c r="A127" s="61" t="s">
        <v>78</v>
      </c>
      <c r="B127" s="53">
        <v>4089700</v>
      </c>
      <c r="C127" s="53">
        <v>1535874.92</v>
      </c>
      <c r="D127" s="42">
        <f t="shared" si="13"/>
        <v>0.37554708658336794</v>
      </c>
      <c r="E127" s="45">
        <f t="shared" si="14"/>
        <v>-2553825.08</v>
      </c>
    </row>
    <row r="128" spans="1:5" s="8" customFormat="1" ht="15">
      <c r="A128" s="61" t="s">
        <v>74</v>
      </c>
      <c r="B128" s="53">
        <v>3276400</v>
      </c>
      <c r="C128" s="53">
        <v>1482670</v>
      </c>
      <c r="D128" s="42">
        <f t="shared" si="13"/>
        <v>0.4525302160908314</v>
      </c>
      <c r="E128" s="45">
        <f t="shared" si="14"/>
        <v>-1793730</v>
      </c>
    </row>
    <row r="129" spans="1:5" s="8" customFormat="1" ht="30">
      <c r="A129" s="62" t="s">
        <v>193</v>
      </c>
      <c r="B129" s="53">
        <v>62600</v>
      </c>
      <c r="C129" s="53">
        <v>0</v>
      </c>
      <c r="D129" s="42">
        <f t="shared" si="13"/>
        <v>0</v>
      </c>
      <c r="E129" s="45">
        <f t="shared" si="14"/>
        <v>-62600</v>
      </c>
    </row>
    <row r="130" spans="1:5" s="8" customFormat="1" ht="30" customHeight="1">
      <c r="A130" s="41" t="s">
        <v>214</v>
      </c>
      <c r="B130" s="70">
        <f>SUM(B131:B133)</f>
        <v>450000</v>
      </c>
      <c r="C130" s="70">
        <f>SUM(C131:C132)</f>
        <v>0</v>
      </c>
      <c r="D130" s="42">
        <f>IF(B130=0,"   ",C130/B130)</f>
        <v>0</v>
      </c>
      <c r="E130" s="45">
        <f>C130-B130</f>
        <v>-450000</v>
      </c>
    </row>
    <row r="131" spans="1:5" s="8" customFormat="1" ht="13.5" customHeight="1">
      <c r="A131" s="61" t="s">
        <v>78</v>
      </c>
      <c r="B131" s="70">
        <v>270000</v>
      </c>
      <c r="C131" s="70">
        <v>0</v>
      </c>
      <c r="D131" s="42">
        <f>IF(B131=0,"   ",C131/B131)</f>
        <v>0</v>
      </c>
      <c r="E131" s="45">
        <f>C131-B131</f>
        <v>-270000</v>
      </c>
    </row>
    <row r="132" spans="1:5" s="8" customFormat="1" ht="13.5" customHeight="1">
      <c r="A132" s="61" t="s">
        <v>79</v>
      </c>
      <c r="B132" s="53">
        <v>90000</v>
      </c>
      <c r="C132" s="70">
        <v>0</v>
      </c>
      <c r="D132" s="42">
        <f>IF(B132=0,"   ",C132/B132)</f>
        <v>0</v>
      </c>
      <c r="E132" s="45">
        <f>C132-B132</f>
        <v>-90000</v>
      </c>
    </row>
    <row r="133" spans="1:5" s="8" customFormat="1" ht="15">
      <c r="A133" s="61" t="s">
        <v>74</v>
      </c>
      <c r="B133" s="53">
        <v>90000</v>
      </c>
      <c r="C133" s="53">
        <v>0</v>
      </c>
      <c r="D133" s="42">
        <f>IF(B133=0,"   ",C133/B133)</f>
        <v>0</v>
      </c>
      <c r="E133" s="45">
        <f>C133-B133</f>
        <v>-90000</v>
      </c>
    </row>
    <row r="134" spans="1:5" s="8" customFormat="1" ht="15">
      <c r="A134" s="41" t="s">
        <v>175</v>
      </c>
      <c r="B134" s="53">
        <v>68700</v>
      </c>
      <c r="C134" s="53">
        <v>0</v>
      </c>
      <c r="D134" s="42">
        <f aca="true" t="shared" si="15" ref="D134:D140">IF(B134=0,"   ",C134/B134)</f>
        <v>0</v>
      </c>
      <c r="E134" s="45">
        <f aca="true" t="shared" si="16" ref="E134:E144">C134-B134</f>
        <v>-68700</v>
      </c>
    </row>
    <row r="135" spans="1:5" s="8" customFormat="1" ht="15">
      <c r="A135" s="41" t="s">
        <v>44</v>
      </c>
      <c r="B135" s="54">
        <f>SUM(B136:B139)</f>
        <v>464500</v>
      </c>
      <c r="C135" s="54">
        <f>SUM(C136:C139)</f>
        <v>0</v>
      </c>
      <c r="D135" s="42">
        <f t="shared" si="15"/>
        <v>0</v>
      </c>
      <c r="E135" s="45">
        <f t="shared" si="16"/>
        <v>-464500</v>
      </c>
    </row>
    <row r="136" spans="1:5" s="8" customFormat="1" ht="30">
      <c r="A136" s="41" t="s">
        <v>146</v>
      </c>
      <c r="B136" s="54">
        <v>250000</v>
      </c>
      <c r="C136" s="70">
        <v>0</v>
      </c>
      <c r="D136" s="42">
        <f t="shared" si="15"/>
        <v>0</v>
      </c>
      <c r="E136" s="45">
        <f t="shared" si="16"/>
        <v>-250000</v>
      </c>
    </row>
    <row r="137" spans="1:5" s="8" customFormat="1" ht="30">
      <c r="A137" s="41" t="s">
        <v>171</v>
      </c>
      <c r="B137" s="70">
        <v>30000</v>
      </c>
      <c r="C137" s="70">
        <v>0</v>
      </c>
      <c r="D137" s="42">
        <f t="shared" si="15"/>
        <v>0</v>
      </c>
      <c r="E137" s="45">
        <f t="shared" si="16"/>
        <v>-30000</v>
      </c>
    </row>
    <row r="138" spans="1:5" s="8" customFormat="1" ht="60">
      <c r="A138" s="41" t="s">
        <v>224</v>
      </c>
      <c r="B138" s="70">
        <v>55000</v>
      </c>
      <c r="C138" s="70">
        <v>0</v>
      </c>
      <c r="D138" s="42">
        <f t="shared" si="15"/>
        <v>0</v>
      </c>
      <c r="E138" s="65">
        <f t="shared" si="16"/>
        <v>-55000</v>
      </c>
    </row>
    <row r="139" spans="1:5" s="8" customFormat="1" ht="45">
      <c r="A139" s="41" t="s">
        <v>225</v>
      </c>
      <c r="B139" s="70">
        <v>129500</v>
      </c>
      <c r="C139" s="70">
        <v>0</v>
      </c>
      <c r="D139" s="42">
        <f>IF(B139=0,"   ",C139/B139)</f>
        <v>0</v>
      </c>
      <c r="E139" s="65">
        <f t="shared" si="16"/>
        <v>-129500</v>
      </c>
    </row>
    <row r="140" spans="1:5" s="8" customFormat="1" ht="15">
      <c r="A140" s="41" t="s">
        <v>8</v>
      </c>
      <c r="B140" s="54">
        <f>B141+B154+B169</f>
        <v>31130995.1</v>
      </c>
      <c r="C140" s="54">
        <f>C141+C154+C169</f>
        <v>7160481.73</v>
      </c>
      <c r="D140" s="42">
        <f t="shared" si="15"/>
        <v>0.23001133458788794</v>
      </c>
      <c r="E140" s="45">
        <f t="shared" si="16"/>
        <v>-23970513.37</v>
      </c>
    </row>
    <row r="141" spans="1:5" s="8" customFormat="1" ht="15">
      <c r="A141" s="41" t="s">
        <v>72</v>
      </c>
      <c r="B141" s="54">
        <f>B142+B150+B149+B147+B146</f>
        <v>1160000</v>
      </c>
      <c r="C141" s="54">
        <f>C142+C150+C149+C147+C146</f>
        <v>562817.87</v>
      </c>
      <c r="D141" s="42">
        <f aca="true" t="shared" si="17" ref="D141:D153">IF(B141=0,"   ",C141/B141)</f>
        <v>0.4851878189655172</v>
      </c>
      <c r="E141" s="45">
        <f t="shared" si="16"/>
        <v>-597182.13</v>
      </c>
    </row>
    <row r="142" spans="1:5" s="8" customFormat="1" ht="15">
      <c r="A142" s="41" t="s">
        <v>73</v>
      </c>
      <c r="B142" s="53">
        <f>B143+B144+B145</f>
        <v>800000</v>
      </c>
      <c r="C142" s="53">
        <f>C143+C144+C145</f>
        <v>203417.87</v>
      </c>
      <c r="D142" s="42">
        <f t="shared" si="17"/>
        <v>0.2542723375</v>
      </c>
      <c r="E142" s="45">
        <f t="shared" si="16"/>
        <v>-596582.13</v>
      </c>
    </row>
    <row r="143" spans="1:5" s="8" customFormat="1" ht="15">
      <c r="A143" s="61" t="s">
        <v>87</v>
      </c>
      <c r="B143" s="70">
        <v>0</v>
      </c>
      <c r="C143" s="70">
        <v>0</v>
      </c>
      <c r="D143" s="42" t="str">
        <f t="shared" si="17"/>
        <v>   </v>
      </c>
      <c r="E143" s="45">
        <f t="shared" si="16"/>
        <v>0</v>
      </c>
    </row>
    <row r="144" spans="1:5" s="8" customFormat="1" ht="15">
      <c r="A144" s="61" t="s">
        <v>102</v>
      </c>
      <c r="B144" s="70">
        <v>0</v>
      </c>
      <c r="C144" s="70">
        <v>0</v>
      </c>
      <c r="D144" s="42" t="str">
        <f t="shared" si="17"/>
        <v>   </v>
      </c>
      <c r="E144" s="45">
        <f t="shared" si="16"/>
        <v>0</v>
      </c>
    </row>
    <row r="145" spans="1:6" s="8" customFormat="1" ht="15">
      <c r="A145" s="61" t="s">
        <v>88</v>
      </c>
      <c r="B145" s="53">
        <v>800000</v>
      </c>
      <c r="C145" s="53">
        <v>203417.87</v>
      </c>
      <c r="D145" s="42">
        <f t="shared" si="17"/>
        <v>0.2542723375</v>
      </c>
      <c r="E145" s="45">
        <f aca="true" t="shared" si="18" ref="E145:E153">C145-B145</f>
        <v>-596582.13</v>
      </c>
      <c r="F145"/>
    </row>
    <row r="146" spans="1:6" ht="15">
      <c r="A146" s="41" t="s">
        <v>191</v>
      </c>
      <c r="B146" s="53">
        <v>360000</v>
      </c>
      <c r="C146" s="53">
        <v>359400</v>
      </c>
      <c r="D146" s="42">
        <f>IF(B146=0,"   ",C146/B146)</f>
        <v>0.9983333333333333</v>
      </c>
      <c r="E146" s="65">
        <f>C146-B146</f>
        <v>-600</v>
      </c>
      <c r="F146" s="8"/>
    </row>
    <row r="147" spans="1:5" s="8" customFormat="1" ht="30">
      <c r="A147" s="62" t="s">
        <v>178</v>
      </c>
      <c r="B147" s="70">
        <v>0</v>
      </c>
      <c r="C147" s="70">
        <f>SUM(C148)</f>
        <v>0</v>
      </c>
      <c r="D147" s="42" t="str">
        <f>IF(B147=0,"   ",C147/B147)</f>
        <v>   </v>
      </c>
      <c r="E147" s="45">
        <f t="shared" si="18"/>
        <v>0</v>
      </c>
    </row>
    <row r="148" spans="1:6" s="8" customFormat="1" ht="15">
      <c r="A148" s="61" t="s">
        <v>102</v>
      </c>
      <c r="B148" s="70">
        <v>0</v>
      </c>
      <c r="C148" s="70">
        <v>0</v>
      </c>
      <c r="D148" s="42" t="str">
        <f>IF(B148=0,"   ",C148/B148)</f>
        <v>   </v>
      </c>
      <c r="E148" s="45">
        <f t="shared" si="18"/>
        <v>0</v>
      </c>
      <c r="F148"/>
    </row>
    <row r="149" spans="1:6" ht="15">
      <c r="A149" s="41" t="s">
        <v>172</v>
      </c>
      <c r="B149" s="53">
        <v>0</v>
      </c>
      <c r="C149" s="53">
        <v>0</v>
      </c>
      <c r="D149" s="42" t="str">
        <f t="shared" si="17"/>
        <v>   </v>
      </c>
      <c r="E149" s="65">
        <f>C149-B149</f>
        <v>0</v>
      </c>
      <c r="F149" s="8"/>
    </row>
    <row r="150" spans="1:5" s="8" customFormat="1" ht="15">
      <c r="A150" s="41" t="s">
        <v>183</v>
      </c>
      <c r="B150" s="70">
        <f>B151+B152+B153</f>
        <v>0</v>
      </c>
      <c r="C150" s="70">
        <f>C151+C152+C153</f>
        <v>0</v>
      </c>
      <c r="D150" s="42" t="str">
        <f t="shared" si="17"/>
        <v>   </v>
      </c>
      <c r="E150" s="45">
        <f t="shared" si="18"/>
        <v>0</v>
      </c>
    </row>
    <row r="151" spans="1:5" s="8" customFormat="1" ht="15">
      <c r="A151" s="41" t="s">
        <v>87</v>
      </c>
      <c r="B151" s="70">
        <v>0</v>
      </c>
      <c r="C151" s="70">
        <v>0</v>
      </c>
      <c r="D151" s="42" t="str">
        <f t="shared" si="17"/>
        <v>   </v>
      </c>
      <c r="E151" s="45">
        <f t="shared" si="18"/>
        <v>0</v>
      </c>
    </row>
    <row r="152" spans="1:5" s="8" customFormat="1" ht="15">
      <c r="A152" s="41" t="s">
        <v>102</v>
      </c>
      <c r="B152" s="70">
        <v>0</v>
      </c>
      <c r="C152" s="70">
        <v>0</v>
      </c>
      <c r="D152" s="42" t="str">
        <f t="shared" si="17"/>
        <v>   </v>
      </c>
      <c r="E152" s="45">
        <f t="shared" si="18"/>
        <v>0</v>
      </c>
    </row>
    <row r="153" spans="1:6" s="8" customFormat="1" ht="15">
      <c r="A153" s="41" t="s">
        <v>135</v>
      </c>
      <c r="B153" s="70">
        <v>0</v>
      </c>
      <c r="C153" s="70">
        <v>0</v>
      </c>
      <c r="D153" s="42" t="str">
        <f t="shared" si="17"/>
        <v>   </v>
      </c>
      <c r="E153" s="45">
        <f t="shared" si="18"/>
        <v>0</v>
      </c>
      <c r="F153"/>
    </row>
    <row r="154" spans="1:5" ht="15">
      <c r="A154" s="41" t="s">
        <v>37</v>
      </c>
      <c r="B154" s="53">
        <f>B155+B158+B156+B157+B159+B160+B164+B168+B167+B161</f>
        <v>8129578.26</v>
      </c>
      <c r="C154" s="53">
        <f>C155+C158+C156+C157+C159+C160+C164+C168+C167+C161</f>
        <v>1586466.6</v>
      </c>
      <c r="D154" s="53">
        <f>IF(B154=0,"   ",C154/B154*100)</f>
        <v>19.51474663582364</v>
      </c>
      <c r="E154" s="65">
        <f aca="true" t="shared" si="19" ref="E154:E179">C154-B154</f>
        <v>-6543111.66</v>
      </c>
    </row>
    <row r="155" spans="1:5" ht="14.25" customHeight="1">
      <c r="A155" s="41" t="s">
        <v>94</v>
      </c>
      <c r="B155" s="53">
        <v>600000</v>
      </c>
      <c r="C155" s="53">
        <v>149945.35</v>
      </c>
      <c r="D155" s="53">
        <f>IF(B155=0,"   ",C155/B155*100)</f>
        <v>24.990891666666666</v>
      </c>
      <c r="E155" s="65">
        <f t="shared" si="19"/>
        <v>-450054.65</v>
      </c>
    </row>
    <row r="156" spans="1:5" ht="14.25" customHeight="1">
      <c r="A156" s="41" t="s">
        <v>118</v>
      </c>
      <c r="B156" s="70">
        <v>17293.6</v>
      </c>
      <c r="C156" s="70">
        <v>17293.6</v>
      </c>
      <c r="D156" s="53">
        <f>IF(B156=0,"   ",C156/B156*100)</f>
        <v>100</v>
      </c>
      <c r="E156" s="65">
        <f t="shared" si="19"/>
        <v>0</v>
      </c>
    </row>
    <row r="157" spans="1:5" ht="14.25" customHeight="1">
      <c r="A157" s="41" t="s">
        <v>150</v>
      </c>
      <c r="B157" s="53">
        <v>303025.92</v>
      </c>
      <c r="C157" s="53">
        <v>160740.72</v>
      </c>
      <c r="D157" s="53">
        <f>IF(B157=0,"   ",C157/B157*100)</f>
        <v>53.045204845842896</v>
      </c>
      <c r="E157" s="65">
        <f t="shared" si="19"/>
        <v>-142285.19999999998</v>
      </c>
    </row>
    <row r="158" spans="1:6" ht="15" customHeight="1">
      <c r="A158" s="41" t="s">
        <v>136</v>
      </c>
      <c r="B158" s="53">
        <v>321000</v>
      </c>
      <c r="C158" s="53">
        <v>121905.15</v>
      </c>
      <c r="D158" s="53">
        <f>IF(B158=0,"   ",C158/B158*100)</f>
        <v>37.97668224299065</v>
      </c>
      <c r="E158" s="65">
        <f t="shared" si="19"/>
        <v>-199094.85</v>
      </c>
      <c r="F158" s="8"/>
    </row>
    <row r="159" spans="1:5" s="8" customFormat="1" ht="30">
      <c r="A159" s="62" t="s">
        <v>156</v>
      </c>
      <c r="B159" s="70">
        <v>900000</v>
      </c>
      <c r="C159" s="70">
        <v>135223.04</v>
      </c>
      <c r="D159" s="42">
        <f aca="true" t="shared" si="20" ref="D159:D168">IF(B159=0,"   ",C159/B159)</f>
        <v>0.15024782222222224</v>
      </c>
      <c r="E159" s="45">
        <f t="shared" si="19"/>
        <v>-764776.96</v>
      </c>
    </row>
    <row r="160" spans="1:6" s="8" customFormat="1" ht="30">
      <c r="A160" s="61" t="s">
        <v>155</v>
      </c>
      <c r="B160" s="70">
        <v>600000</v>
      </c>
      <c r="C160" s="70">
        <v>0</v>
      </c>
      <c r="D160" s="42">
        <f t="shared" si="20"/>
        <v>0</v>
      </c>
      <c r="E160" s="45">
        <f t="shared" si="19"/>
        <v>-600000</v>
      </c>
      <c r="F160"/>
    </row>
    <row r="161" spans="1:5" ht="30">
      <c r="A161" s="41" t="s">
        <v>199</v>
      </c>
      <c r="B161" s="53">
        <f>SUM(B162:B163)</f>
        <v>2975500</v>
      </c>
      <c r="C161" s="53">
        <f>SUM(C162:C163)</f>
        <v>0</v>
      </c>
      <c r="D161" s="42">
        <f t="shared" si="20"/>
        <v>0</v>
      </c>
      <c r="E161" s="65">
        <f t="shared" si="19"/>
        <v>-2975500</v>
      </c>
    </row>
    <row r="162" spans="1:5" ht="15">
      <c r="A162" s="41" t="s">
        <v>189</v>
      </c>
      <c r="B162" s="53">
        <v>1621800</v>
      </c>
      <c r="C162" s="53">
        <v>0</v>
      </c>
      <c r="D162" s="42">
        <f t="shared" si="20"/>
        <v>0</v>
      </c>
      <c r="E162" s="65">
        <f t="shared" si="19"/>
        <v>-1621800</v>
      </c>
    </row>
    <row r="163" spans="1:5" ht="15">
      <c r="A163" s="41" t="s">
        <v>190</v>
      </c>
      <c r="B163" s="53">
        <v>1353700</v>
      </c>
      <c r="C163" s="53">
        <v>0</v>
      </c>
      <c r="D163" s="42">
        <f t="shared" si="20"/>
        <v>0</v>
      </c>
      <c r="E163" s="65">
        <f t="shared" si="19"/>
        <v>-1353700</v>
      </c>
    </row>
    <row r="164" spans="1:5" ht="47.25" customHeight="1">
      <c r="A164" s="78" t="s">
        <v>157</v>
      </c>
      <c r="B164" s="53">
        <f>SUM(B165:B166)</f>
        <v>501358.74</v>
      </c>
      <c r="C164" s="53">
        <f>SUM(C165:C166)</f>
        <v>501358.74</v>
      </c>
      <c r="D164" s="42">
        <f t="shared" si="20"/>
        <v>1</v>
      </c>
      <c r="E164" s="45">
        <f t="shared" si="19"/>
        <v>0</v>
      </c>
    </row>
    <row r="165" spans="1:5" ht="17.25" customHeight="1">
      <c r="A165" s="78" t="s">
        <v>219</v>
      </c>
      <c r="B165" s="53">
        <v>482470</v>
      </c>
      <c r="C165" s="53">
        <v>482470</v>
      </c>
      <c r="D165" s="42">
        <f t="shared" si="20"/>
        <v>1</v>
      </c>
      <c r="E165" s="45">
        <f t="shared" si="19"/>
        <v>0</v>
      </c>
    </row>
    <row r="166" spans="1:5" ht="18.75" customHeight="1">
      <c r="A166" s="78" t="s">
        <v>74</v>
      </c>
      <c r="B166" s="53">
        <v>18888.74</v>
      </c>
      <c r="C166" s="53">
        <v>18888.74</v>
      </c>
      <c r="D166" s="42">
        <f t="shared" si="20"/>
        <v>1</v>
      </c>
      <c r="E166" s="45">
        <f t="shared" si="19"/>
        <v>0</v>
      </c>
    </row>
    <row r="167" spans="1:5" ht="14.25" customHeight="1">
      <c r="A167" s="78" t="s">
        <v>196</v>
      </c>
      <c r="B167" s="54">
        <v>1911400</v>
      </c>
      <c r="C167" s="54">
        <v>500000</v>
      </c>
      <c r="D167" s="42">
        <f t="shared" si="20"/>
        <v>0.2615883645495448</v>
      </c>
      <c r="E167" s="45">
        <f t="shared" si="19"/>
        <v>-1411400</v>
      </c>
    </row>
    <row r="168" spans="1:5" ht="14.25" customHeight="1">
      <c r="A168" s="41" t="s">
        <v>173</v>
      </c>
      <c r="B168" s="53">
        <v>0</v>
      </c>
      <c r="C168" s="53">
        <v>0</v>
      </c>
      <c r="D168" s="42" t="str">
        <f t="shared" si="20"/>
        <v>   </v>
      </c>
      <c r="E168" s="65">
        <f t="shared" si="19"/>
        <v>0</v>
      </c>
    </row>
    <row r="169" spans="1:5" ht="15">
      <c r="A169" s="41" t="s">
        <v>42</v>
      </c>
      <c r="B169" s="53">
        <f>B170+B172+B173+B174+B175+B171+B176+B180</f>
        <v>21841416.84</v>
      </c>
      <c r="C169" s="53">
        <f>C170+C172+C173+C174+C175+C171+C176+C180</f>
        <v>5011197.26</v>
      </c>
      <c r="D169" s="53">
        <f aca="true" t="shared" si="21" ref="D169:D175">IF(B169=0,"   ",C169/B169*100)</f>
        <v>22.943553967719613</v>
      </c>
      <c r="E169" s="65">
        <f t="shared" si="19"/>
        <v>-16830219.58</v>
      </c>
    </row>
    <row r="170" spans="1:5" ht="15">
      <c r="A170" s="41" t="s">
        <v>95</v>
      </c>
      <c r="B170" s="53">
        <v>7378851.26</v>
      </c>
      <c r="C170" s="53">
        <v>2642964.98</v>
      </c>
      <c r="D170" s="53">
        <f t="shared" si="21"/>
        <v>35.81810890168289</v>
      </c>
      <c r="E170" s="65">
        <f t="shared" si="19"/>
        <v>-4735886.279999999</v>
      </c>
    </row>
    <row r="171" spans="1:5" ht="15">
      <c r="A171" s="41" t="s">
        <v>151</v>
      </c>
      <c r="B171" s="53">
        <v>143000</v>
      </c>
      <c r="C171" s="53">
        <v>0</v>
      </c>
      <c r="D171" s="53">
        <f t="shared" si="21"/>
        <v>0</v>
      </c>
      <c r="E171" s="65">
        <f t="shared" si="19"/>
        <v>-143000</v>
      </c>
    </row>
    <row r="172" spans="1:5" ht="15">
      <c r="A172" s="41" t="s">
        <v>96</v>
      </c>
      <c r="B172" s="53">
        <v>250000</v>
      </c>
      <c r="C172" s="53">
        <v>180000</v>
      </c>
      <c r="D172" s="53">
        <f t="shared" si="21"/>
        <v>72</v>
      </c>
      <c r="E172" s="65">
        <f t="shared" si="19"/>
        <v>-70000</v>
      </c>
    </row>
    <row r="173" spans="1:5" ht="14.25" customHeight="1">
      <c r="A173" s="41" t="s">
        <v>97</v>
      </c>
      <c r="B173" s="53">
        <v>299900</v>
      </c>
      <c r="C173" s="53">
        <v>109800.49</v>
      </c>
      <c r="D173" s="53">
        <f t="shared" si="21"/>
        <v>36.61236745581861</v>
      </c>
      <c r="E173" s="65">
        <f t="shared" si="19"/>
        <v>-190099.51</v>
      </c>
    </row>
    <row r="174" spans="1:5" ht="13.5" customHeight="1">
      <c r="A174" s="41" t="s">
        <v>98</v>
      </c>
      <c r="B174" s="53">
        <v>6248320.4</v>
      </c>
      <c r="C174" s="53">
        <v>2022012.65</v>
      </c>
      <c r="D174" s="53">
        <f t="shared" si="21"/>
        <v>32.36089893853714</v>
      </c>
      <c r="E174" s="65">
        <f t="shared" si="19"/>
        <v>-4226307.75</v>
      </c>
    </row>
    <row r="175" spans="1:5" ht="13.5" customHeight="1">
      <c r="A175" s="41" t="s">
        <v>147</v>
      </c>
      <c r="B175" s="53">
        <v>59600</v>
      </c>
      <c r="C175" s="53">
        <v>56419.14</v>
      </c>
      <c r="D175" s="53">
        <f t="shared" si="21"/>
        <v>94.6629865771812</v>
      </c>
      <c r="E175" s="65">
        <f t="shared" si="19"/>
        <v>-3180.8600000000006</v>
      </c>
    </row>
    <row r="176" spans="1:5" ht="27.75" customHeight="1">
      <c r="A176" s="62" t="s">
        <v>187</v>
      </c>
      <c r="B176" s="53">
        <f>B177+B179+B178</f>
        <v>6609945.18</v>
      </c>
      <c r="C176" s="53">
        <f>C177+C179+C178</f>
        <v>0</v>
      </c>
      <c r="D176" s="42">
        <f aca="true" t="shared" si="22" ref="D176:D183">IF(B176=0,"   ",C176/B176)</f>
        <v>0</v>
      </c>
      <c r="E176" s="65">
        <f t="shared" si="19"/>
        <v>-6609945.18</v>
      </c>
    </row>
    <row r="177" spans="1:5" ht="15">
      <c r="A177" s="41" t="s">
        <v>188</v>
      </c>
      <c r="B177" s="53">
        <v>6209299.06</v>
      </c>
      <c r="C177" s="53">
        <v>0</v>
      </c>
      <c r="D177" s="42">
        <f t="shared" si="22"/>
        <v>0</v>
      </c>
      <c r="E177" s="65">
        <f t="shared" si="19"/>
        <v>-6209299.06</v>
      </c>
    </row>
    <row r="178" spans="1:5" ht="15">
      <c r="A178" s="41" t="s">
        <v>189</v>
      </c>
      <c r="B178" s="53">
        <v>198169.12</v>
      </c>
      <c r="C178" s="53">
        <v>0</v>
      </c>
      <c r="D178" s="42">
        <f t="shared" si="22"/>
        <v>0</v>
      </c>
      <c r="E178" s="65">
        <f t="shared" si="19"/>
        <v>-198169.12</v>
      </c>
    </row>
    <row r="179" spans="1:5" ht="15">
      <c r="A179" s="41" t="s">
        <v>190</v>
      </c>
      <c r="B179" s="53">
        <v>202477</v>
      </c>
      <c r="C179" s="53">
        <v>0</v>
      </c>
      <c r="D179" s="42">
        <f t="shared" si="22"/>
        <v>0</v>
      </c>
      <c r="E179" s="65">
        <f t="shared" si="19"/>
        <v>-202477</v>
      </c>
    </row>
    <row r="180" spans="1:5" ht="27.75" customHeight="1">
      <c r="A180" s="62" t="s">
        <v>197</v>
      </c>
      <c r="B180" s="53">
        <f>B181+B183+B182</f>
        <v>851800</v>
      </c>
      <c r="C180" s="53">
        <f>C181+C183+C182</f>
        <v>0</v>
      </c>
      <c r="D180" s="42">
        <f t="shared" si="22"/>
        <v>0</v>
      </c>
      <c r="E180" s="65">
        <f>C180-B180</f>
        <v>-851800</v>
      </c>
    </row>
    <row r="181" spans="1:6" ht="15">
      <c r="A181" s="41" t="s">
        <v>198</v>
      </c>
      <c r="B181" s="53">
        <v>501900</v>
      </c>
      <c r="C181" s="53">
        <v>0</v>
      </c>
      <c r="D181" s="42">
        <f t="shared" si="22"/>
        <v>0</v>
      </c>
      <c r="E181" s="65">
        <f>C181-B181</f>
        <v>-501900</v>
      </c>
      <c r="F181" s="8"/>
    </row>
    <row r="182" spans="1:6" s="8" customFormat="1" ht="15">
      <c r="A182" s="62" t="s">
        <v>200</v>
      </c>
      <c r="B182" s="70">
        <v>0</v>
      </c>
      <c r="C182" s="70">
        <v>0</v>
      </c>
      <c r="D182" s="42" t="str">
        <f t="shared" si="22"/>
        <v>   </v>
      </c>
      <c r="E182" s="45">
        <f>C182-B182</f>
        <v>0</v>
      </c>
      <c r="F182"/>
    </row>
    <row r="183" spans="1:6" ht="15">
      <c r="A183" s="41" t="s">
        <v>190</v>
      </c>
      <c r="B183" s="70">
        <v>349900</v>
      </c>
      <c r="C183" s="53">
        <v>0</v>
      </c>
      <c r="D183" s="42">
        <f t="shared" si="22"/>
        <v>0</v>
      </c>
      <c r="E183" s="65">
        <f>C183-B183</f>
        <v>-349900</v>
      </c>
      <c r="F183" s="8"/>
    </row>
    <row r="184" spans="1:5" s="8" customFormat="1" ht="15">
      <c r="A184" s="41" t="s">
        <v>75</v>
      </c>
      <c r="B184" s="54">
        <f>B185</f>
        <v>122000</v>
      </c>
      <c r="C184" s="54">
        <f>C185</f>
        <v>0</v>
      </c>
      <c r="D184" s="42">
        <f aca="true" t="shared" si="23" ref="D184:D197">IF(B184=0,"   ",C184/B184)</f>
        <v>0</v>
      </c>
      <c r="E184" s="45">
        <f aca="true" t="shared" si="24" ref="E184:E197">C184-B184</f>
        <v>-122000</v>
      </c>
    </row>
    <row r="185" spans="1:5" s="8" customFormat="1" ht="15">
      <c r="A185" s="41" t="s">
        <v>76</v>
      </c>
      <c r="B185" s="53">
        <v>122000</v>
      </c>
      <c r="C185" s="53">
        <v>0</v>
      </c>
      <c r="D185" s="42">
        <f t="shared" si="23"/>
        <v>0</v>
      </c>
      <c r="E185" s="45">
        <f t="shared" si="24"/>
        <v>-122000</v>
      </c>
    </row>
    <row r="186" spans="1:5" s="8" customFormat="1" ht="15">
      <c r="A186" s="41" t="s">
        <v>9</v>
      </c>
      <c r="B186" s="54">
        <f>B187+B195+B219+B224+B214</f>
        <v>197172400</v>
      </c>
      <c r="C186" s="54">
        <f>C187+C195+C219+C224+C214</f>
        <v>112432118.05</v>
      </c>
      <c r="D186" s="42">
        <f t="shared" si="23"/>
        <v>0.5702223944629167</v>
      </c>
      <c r="E186" s="45">
        <f t="shared" si="24"/>
        <v>-84740281.95</v>
      </c>
    </row>
    <row r="187" spans="1:5" s="8" customFormat="1" ht="15">
      <c r="A187" s="41" t="s">
        <v>54</v>
      </c>
      <c r="B187" s="54">
        <f>B188+B194+B190+B191</f>
        <v>42055700</v>
      </c>
      <c r="C187" s="54">
        <f>C188+C194+C190+C191</f>
        <v>23160673</v>
      </c>
      <c r="D187" s="42">
        <f t="shared" si="23"/>
        <v>0.5507142432535899</v>
      </c>
      <c r="E187" s="45">
        <f t="shared" si="24"/>
        <v>-18895027</v>
      </c>
    </row>
    <row r="188" spans="1:5" s="8" customFormat="1" ht="15">
      <c r="A188" s="41" t="s">
        <v>119</v>
      </c>
      <c r="B188" s="70">
        <v>41045700</v>
      </c>
      <c r="C188" s="71">
        <v>22160373</v>
      </c>
      <c r="D188" s="42">
        <f t="shared" si="23"/>
        <v>0.5398951169062777</v>
      </c>
      <c r="E188" s="45">
        <f t="shared" si="24"/>
        <v>-18885327</v>
      </c>
    </row>
    <row r="189" spans="1:5" s="8" customFormat="1" ht="17.25" customHeight="1">
      <c r="A189" s="61" t="s">
        <v>120</v>
      </c>
      <c r="B189" s="70">
        <v>35879200</v>
      </c>
      <c r="C189" s="71">
        <v>20349200</v>
      </c>
      <c r="D189" s="42">
        <f t="shared" si="23"/>
        <v>0.5671586880420968</v>
      </c>
      <c r="E189" s="45">
        <f t="shared" si="24"/>
        <v>-15530000</v>
      </c>
    </row>
    <row r="190" spans="1:5" s="8" customFormat="1" ht="30">
      <c r="A190" s="61" t="s">
        <v>138</v>
      </c>
      <c r="B190" s="70">
        <v>0</v>
      </c>
      <c r="C190" s="71">
        <v>0</v>
      </c>
      <c r="D190" s="42" t="str">
        <f t="shared" si="23"/>
        <v>   </v>
      </c>
      <c r="E190" s="45">
        <f t="shared" si="24"/>
        <v>0</v>
      </c>
    </row>
    <row r="191" spans="1:5" s="8" customFormat="1" ht="15">
      <c r="A191" s="41" t="s">
        <v>194</v>
      </c>
      <c r="B191" s="70">
        <f>B193+B192</f>
        <v>1000000</v>
      </c>
      <c r="C191" s="70">
        <f>C193+C192</f>
        <v>1000000</v>
      </c>
      <c r="D191" s="42">
        <f>IF(B191=0,"   ",C191/B191)</f>
        <v>1</v>
      </c>
      <c r="E191" s="45">
        <f>C191-B191</f>
        <v>0</v>
      </c>
    </row>
    <row r="192" spans="1:5" s="8" customFormat="1" ht="30">
      <c r="A192" s="61" t="s">
        <v>138</v>
      </c>
      <c r="B192" s="70">
        <v>0</v>
      </c>
      <c r="C192" s="71">
        <v>0</v>
      </c>
      <c r="D192" s="42" t="str">
        <f>IF(B192=0,"   ",C192/B192)</f>
        <v>   </v>
      </c>
      <c r="E192" s="45">
        <f>C192-B192</f>
        <v>0</v>
      </c>
    </row>
    <row r="193" spans="1:5" s="8" customFormat="1" ht="15">
      <c r="A193" s="61" t="s">
        <v>195</v>
      </c>
      <c r="B193" s="70">
        <v>1000000</v>
      </c>
      <c r="C193" s="70">
        <v>1000000</v>
      </c>
      <c r="D193" s="42">
        <f>IF(B193=0,"   ",C193/B193)</f>
        <v>1</v>
      </c>
      <c r="E193" s="45">
        <f>C193-B193</f>
        <v>0</v>
      </c>
    </row>
    <row r="194" spans="1:5" s="8" customFormat="1" ht="15">
      <c r="A194" s="41" t="s">
        <v>148</v>
      </c>
      <c r="B194" s="70">
        <v>10000</v>
      </c>
      <c r="C194" s="70">
        <v>300</v>
      </c>
      <c r="D194" s="42">
        <f t="shared" si="23"/>
        <v>0.03</v>
      </c>
      <c r="E194" s="45">
        <f t="shared" si="24"/>
        <v>-9700</v>
      </c>
    </row>
    <row r="195" spans="1:5" s="8" customFormat="1" ht="15">
      <c r="A195" s="41" t="s">
        <v>55</v>
      </c>
      <c r="B195" s="70">
        <f>B196+B198+B213</f>
        <v>126451200</v>
      </c>
      <c r="C195" s="70">
        <f>C196+C198+C213</f>
        <v>73755800.64</v>
      </c>
      <c r="D195" s="42">
        <f t="shared" si="23"/>
        <v>0.5832748177953234</v>
      </c>
      <c r="E195" s="45">
        <f t="shared" si="24"/>
        <v>-52695399.36</v>
      </c>
    </row>
    <row r="196" spans="1:5" s="8" customFormat="1" ht="15">
      <c r="A196" s="41" t="s">
        <v>119</v>
      </c>
      <c r="B196" s="70">
        <v>124310800</v>
      </c>
      <c r="C196" s="71">
        <v>73016328</v>
      </c>
      <c r="D196" s="42">
        <f t="shared" si="23"/>
        <v>0.5873691425041107</v>
      </c>
      <c r="E196" s="45">
        <f t="shared" si="24"/>
        <v>-51294472</v>
      </c>
    </row>
    <row r="197" spans="1:5" s="8" customFormat="1" ht="15.75" customHeight="1">
      <c r="A197" s="61" t="s">
        <v>120</v>
      </c>
      <c r="B197" s="70">
        <v>104093700</v>
      </c>
      <c r="C197" s="70">
        <v>63341800</v>
      </c>
      <c r="D197" s="42">
        <f t="shared" si="23"/>
        <v>0.60850752735276</v>
      </c>
      <c r="E197" s="45">
        <f t="shared" si="24"/>
        <v>-40751900</v>
      </c>
    </row>
    <row r="198" spans="1:5" s="8" customFormat="1" ht="15">
      <c r="A198" s="41" t="s">
        <v>100</v>
      </c>
      <c r="B198" s="70">
        <f>B199+B200+B203+B208+B209+B210+B211+B212+B207</f>
        <v>1940400</v>
      </c>
      <c r="C198" s="70">
        <f>C199+C200+C203+C208+C209+C210+C211+C212+C207</f>
        <v>640680</v>
      </c>
      <c r="D198" s="42">
        <f aca="true" t="shared" si="25" ref="D198:D218">IF(B198=0,"   ",C198/B198)</f>
        <v>0.33017934446505876</v>
      </c>
      <c r="E198" s="45">
        <f aca="true" t="shared" si="26" ref="E198:E218">C198-B198</f>
        <v>-1299720</v>
      </c>
    </row>
    <row r="199" spans="1:5" s="8" customFormat="1" ht="15">
      <c r="A199" s="41" t="s">
        <v>101</v>
      </c>
      <c r="B199" s="70">
        <v>0</v>
      </c>
      <c r="C199" s="70">
        <v>0</v>
      </c>
      <c r="D199" s="42" t="str">
        <f t="shared" si="25"/>
        <v>   </v>
      </c>
      <c r="E199" s="45">
        <f t="shared" si="26"/>
        <v>0</v>
      </c>
    </row>
    <row r="200" spans="1:5" s="8" customFormat="1" ht="15">
      <c r="A200" s="61" t="s">
        <v>133</v>
      </c>
      <c r="B200" s="70">
        <f>B201+B202</f>
        <v>0</v>
      </c>
      <c r="C200" s="70">
        <f>C201+C202</f>
        <v>0</v>
      </c>
      <c r="D200" s="42" t="str">
        <f t="shared" si="25"/>
        <v>   </v>
      </c>
      <c r="E200" s="45">
        <f t="shared" si="26"/>
        <v>0</v>
      </c>
    </row>
    <row r="201" spans="1:5" s="8" customFormat="1" ht="15" customHeight="1">
      <c r="A201" s="61" t="s">
        <v>78</v>
      </c>
      <c r="B201" s="53">
        <v>0</v>
      </c>
      <c r="C201" s="53">
        <v>0</v>
      </c>
      <c r="D201" s="42" t="str">
        <f t="shared" si="25"/>
        <v>   </v>
      </c>
      <c r="E201" s="45">
        <f t="shared" si="26"/>
        <v>0</v>
      </c>
    </row>
    <row r="202" spans="1:5" s="8" customFormat="1" ht="13.5" customHeight="1">
      <c r="A202" s="61" t="s">
        <v>79</v>
      </c>
      <c r="B202" s="53">
        <v>0</v>
      </c>
      <c r="C202" s="53">
        <v>0</v>
      </c>
      <c r="D202" s="42" t="str">
        <f t="shared" si="25"/>
        <v>   </v>
      </c>
      <c r="E202" s="45">
        <f t="shared" si="26"/>
        <v>0</v>
      </c>
    </row>
    <row r="203" spans="1:5" s="8" customFormat="1" ht="45" customHeight="1">
      <c r="A203" s="61" t="s">
        <v>137</v>
      </c>
      <c r="B203" s="53">
        <f>B204+B205+B206</f>
        <v>1114800</v>
      </c>
      <c r="C203" s="53">
        <f>C204+C205+C206</f>
        <v>40700</v>
      </c>
      <c r="D203" s="42">
        <f t="shared" si="25"/>
        <v>0.03650879081449587</v>
      </c>
      <c r="E203" s="45">
        <f t="shared" si="26"/>
        <v>-1074100</v>
      </c>
    </row>
    <row r="204" spans="1:5" s="8" customFormat="1" ht="15">
      <c r="A204" s="61" t="s">
        <v>84</v>
      </c>
      <c r="B204" s="70">
        <v>952500</v>
      </c>
      <c r="C204" s="70">
        <v>0</v>
      </c>
      <c r="D204" s="42">
        <f t="shared" si="25"/>
        <v>0</v>
      </c>
      <c r="E204" s="45">
        <f t="shared" si="26"/>
        <v>-952500</v>
      </c>
    </row>
    <row r="205" spans="1:6" s="8" customFormat="1" ht="13.5" customHeight="1">
      <c r="A205" s="61" t="s">
        <v>78</v>
      </c>
      <c r="B205" s="53">
        <v>60800</v>
      </c>
      <c r="C205" s="53">
        <v>0</v>
      </c>
      <c r="D205" s="42">
        <f>IF(B205=0,"   ",C205/B205)</f>
        <v>0</v>
      </c>
      <c r="E205" s="45">
        <f>C205-B205</f>
        <v>-60800</v>
      </c>
      <c r="F205"/>
    </row>
    <row r="206" spans="1:6" ht="14.25" customHeight="1">
      <c r="A206" s="61" t="s">
        <v>79</v>
      </c>
      <c r="B206" s="53">
        <v>101500</v>
      </c>
      <c r="C206" s="53">
        <v>40700</v>
      </c>
      <c r="D206" s="42">
        <f>IF(B206=0,"   ",C206/B206)</f>
        <v>0.4009852216748768</v>
      </c>
      <c r="E206" s="65">
        <f>C206-B206</f>
        <v>-60800</v>
      </c>
      <c r="F206" s="8"/>
    </row>
    <row r="207" spans="1:5" s="8" customFormat="1" ht="29.25" customHeight="1">
      <c r="A207" s="61" t="s">
        <v>216</v>
      </c>
      <c r="B207" s="70">
        <v>825600</v>
      </c>
      <c r="C207" s="70">
        <v>599980</v>
      </c>
      <c r="D207" s="42">
        <f>IF(B207=0,"   ",C207/B207)</f>
        <v>0.7267199612403101</v>
      </c>
      <c r="E207" s="45">
        <f>C207-B207</f>
        <v>-225620</v>
      </c>
    </row>
    <row r="208" spans="1:5" s="8" customFormat="1" ht="30">
      <c r="A208" s="61" t="s">
        <v>158</v>
      </c>
      <c r="B208" s="70">
        <v>0</v>
      </c>
      <c r="C208" s="70">
        <v>0</v>
      </c>
      <c r="D208" s="42" t="str">
        <f t="shared" si="25"/>
        <v>   </v>
      </c>
      <c r="E208" s="45">
        <f t="shared" si="26"/>
        <v>0</v>
      </c>
    </row>
    <row r="209" spans="1:5" s="8" customFormat="1" ht="30">
      <c r="A209" s="61" t="s">
        <v>138</v>
      </c>
      <c r="B209" s="70">
        <v>0</v>
      </c>
      <c r="C209" s="71">
        <v>0</v>
      </c>
      <c r="D209" s="42" t="str">
        <f t="shared" si="25"/>
        <v>   </v>
      </c>
      <c r="E209" s="45">
        <f>C209-B209</f>
        <v>0</v>
      </c>
    </row>
    <row r="210" spans="1:5" s="8" customFormat="1" ht="15">
      <c r="A210" s="61" t="s">
        <v>179</v>
      </c>
      <c r="B210" s="70">
        <v>0</v>
      </c>
      <c r="C210" s="71">
        <v>0</v>
      </c>
      <c r="D210" s="42" t="str">
        <f>IF(B210=0,"   ",C210/B210)</f>
        <v>   </v>
      </c>
      <c r="E210" s="45">
        <f>C210-B210</f>
        <v>0</v>
      </c>
    </row>
    <row r="211" spans="1:5" s="8" customFormat="1" ht="30">
      <c r="A211" s="61" t="s">
        <v>180</v>
      </c>
      <c r="B211" s="70">
        <v>0</v>
      </c>
      <c r="C211" s="71">
        <v>0</v>
      </c>
      <c r="D211" s="42" t="str">
        <f>IF(B211=0,"   ",C211/B211)</f>
        <v>   </v>
      </c>
      <c r="E211" s="45">
        <f>C211-B211</f>
        <v>0</v>
      </c>
    </row>
    <row r="212" spans="1:5" s="8" customFormat="1" ht="29.25" customHeight="1">
      <c r="A212" s="41" t="s">
        <v>168</v>
      </c>
      <c r="B212" s="70">
        <v>0</v>
      </c>
      <c r="C212" s="70">
        <v>0</v>
      </c>
      <c r="D212" s="42" t="str">
        <f>IF(B212=0,"   ",C212/B212)</f>
        <v>   </v>
      </c>
      <c r="E212" s="45">
        <f>C212-B212</f>
        <v>0</v>
      </c>
    </row>
    <row r="213" spans="1:5" s="8" customFormat="1" ht="15">
      <c r="A213" s="62" t="s">
        <v>149</v>
      </c>
      <c r="B213" s="70">
        <v>200000</v>
      </c>
      <c r="C213" s="70">
        <v>98792.64</v>
      </c>
      <c r="D213" s="42">
        <f t="shared" si="25"/>
        <v>0.4939632</v>
      </c>
      <c r="E213" s="45">
        <f t="shared" si="26"/>
        <v>-101207.36</v>
      </c>
    </row>
    <row r="214" spans="1:5" s="8" customFormat="1" ht="15">
      <c r="A214" s="41" t="s">
        <v>181</v>
      </c>
      <c r="B214" s="70">
        <f>B215+B216</f>
        <v>20614200</v>
      </c>
      <c r="C214" s="70">
        <f>C215+C216</f>
        <v>11790254.58</v>
      </c>
      <c r="D214" s="42">
        <f t="shared" si="25"/>
        <v>0.5719481997846145</v>
      </c>
      <c r="E214" s="45">
        <f t="shared" si="26"/>
        <v>-8823945.42</v>
      </c>
    </row>
    <row r="215" spans="1:5" s="8" customFormat="1" ht="15">
      <c r="A215" s="41" t="s">
        <v>99</v>
      </c>
      <c r="B215" s="70">
        <v>19576200</v>
      </c>
      <c r="C215" s="71">
        <v>11264054.58</v>
      </c>
      <c r="D215" s="42">
        <f t="shared" si="25"/>
        <v>0.5753953566064915</v>
      </c>
      <c r="E215" s="45">
        <f t="shared" si="26"/>
        <v>-8312145.42</v>
      </c>
    </row>
    <row r="216" spans="1:5" s="8" customFormat="1" ht="45.75" customHeight="1">
      <c r="A216" s="41" t="s">
        <v>201</v>
      </c>
      <c r="B216" s="70">
        <f>SUM(B217:B218)</f>
        <v>1038000</v>
      </c>
      <c r="C216" s="70">
        <f>SUM(C217:C218)</f>
        <v>526200</v>
      </c>
      <c r="D216" s="42">
        <f t="shared" si="25"/>
        <v>0.5069364161849711</v>
      </c>
      <c r="E216" s="45">
        <f t="shared" si="26"/>
        <v>-511800</v>
      </c>
    </row>
    <row r="217" spans="1:5" s="8" customFormat="1" ht="15" customHeight="1">
      <c r="A217" s="61" t="s">
        <v>78</v>
      </c>
      <c r="B217" s="53">
        <v>830300</v>
      </c>
      <c r="C217" s="53">
        <v>415200</v>
      </c>
      <c r="D217" s="42">
        <f t="shared" si="25"/>
        <v>0.5000602191978802</v>
      </c>
      <c r="E217" s="45">
        <f t="shared" si="26"/>
        <v>-415100</v>
      </c>
    </row>
    <row r="218" spans="1:5" s="8" customFormat="1" ht="13.5" customHeight="1">
      <c r="A218" s="61" t="s">
        <v>202</v>
      </c>
      <c r="B218" s="53">
        <v>207700</v>
      </c>
      <c r="C218" s="53">
        <v>111000</v>
      </c>
      <c r="D218" s="42">
        <f t="shared" si="25"/>
        <v>0.5344246509388542</v>
      </c>
      <c r="E218" s="45">
        <f t="shared" si="26"/>
        <v>-96700</v>
      </c>
    </row>
    <row r="219" spans="1:5" s="8" customFormat="1" ht="15">
      <c r="A219" s="41" t="s">
        <v>56</v>
      </c>
      <c r="B219" s="70">
        <f>B220+B221+B222+B223</f>
        <v>2121100</v>
      </c>
      <c r="C219" s="70">
        <f>C220+C221+C222+C223</f>
        <v>1147676.3</v>
      </c>
      <c r="D219" s="42">
        <f aca="true" t="shared" si="27" ref="D219:D226">IF(B219=0,"   ",C219/B219)</f>
        <v>0.5410759983027674</v>
      </c>
      <c r="E219" s="45">
        <f aca="true" t="shared" si="28" ref="E219:E226">C219-B219</f>
        <v>-973423.7</v>
      </c>
    </row>
    <row r="220" spans="1:5" s="8" customFormat="1" ht="15">
      <c r="A220" s="41" t="s">
        <v>121</v>
      </c>
      <c r="B220" s="70">
        <v>1935100</v>
      </c>
      <c r="C220" s="70">
        <v>1018395.3</v>
      </c>
      <c r="D220" s="42">
        <f t="shared" si="27"/>
        <v>0.5262752829311147</v>
      </c>
      <c r="E220" s="45">
        <f t="shared" si="28"/>
        <v>-916704.7</v>
      </c>
    </row>
    <row r="221" spans="1:5" s="8" customFormat="1" ht="15">
      <c r="A221" s="41" t="s">
        <v>122</v>
      </c>
      <c r="B221" s="70">
        <v>65000</v>
      </c>
      <c r="C221" s="70">
        <v>52271</v>
      </c>
      <c r="D221" s="42">
        <f t="shared" si="27"/>
        <v>0.8041692307692307</v>
      </c>
      <c r="E221" s="45">
        <f t="shared" si="28"/>
        <v>-12729</v>
      </c>
    </row>
    <row r="222" spans="1:5" s="8" customFormat="1" ht="15">
      <c r="A222" s="41" t="s">
        <v>123</v>
      </c>
      <c r="B222" s="70">
        <v>20000</v>
      </c>
      <c r="C222" s="70">
        <v>17010</v>
      </c>
      <c r="D222" s="42">
        <f t="shared" si="27"/>
        <v>0.8505</v>
      </c>
      <c r="E222" s="45">
        <f t="shared" si="28"/>
        <v>-2990</v>
      </c>
    </row>
    <row r="223" spans="1:5" s="8" customFormat="1" ht="15">
      <c r="A223" s="41" t="s">
        <v>124</v>
      </c>
      <c r="B223" s="70">
        <v>101000</v>
      </c>
      <c r="C223" s="70">
        <v>60000</v>
      </c>
      <c r="D223" s="42">
        <f t="shared" si="27"/>
        <v>0.594059405940594</v>
      </c>
      <c r="E223" s="45">
        <f t="shared" si="28"/>
        <v>-41000</v>
      </c>
    </row>
    <row r="224" spans="1:5" s="8" customFormat="1" ht="15">
      <c r="A224" s="41" t="s">
        <v>57</v>
      </c>
      <c r="B224" s="70">
        <v>5930200</v>
      </c>
      <c r="C224" s="70">
        <v>2577713.53</v>
      </c>
      <c r="D224" s="42">
        <f t="shared" si="27"/>
        <v>0.43467564837610867</v>
      </c>
      <c r="E224" s="45">
        <f t="shared" si="28"/>
        <v>-3352486.47</v>
      </c>
    </row>
    <row r="225" spans="1:5" s="8" customFormat="1" ht="15">
      <c r="A225" s="41" t="s">
        <v>7</v>
      </c>
      <c r="B225" s="70">
        <v>4018300</v>
      </c>
      <c r="C225" s="71">
        <v>1756258.14</v>
      </c>
      <c r="D225" s="42">
        <f t="shared" si="27"/>
        <v>0.4370649627952119</v>
      </c>
      <c r="E225" s="45">
        <f t="shared" si="28"/>
        <v>-2262041.8600000003</v>
      </c>
    </row>
    <row r="226" spans="1:5" s="8" customFormat="1" ht="14.25" customHeight="1">
      <c r="A226" s="41" t="s">
        <v>128</v>
      </c>
      <c r="B226" s="70">
        <v>10000</v>
      </c>
      <c r="C226" s="71">
        <v>0</v>
      </c>
      <c r="D226" s="42">
        <f t="shared" si="27"/>
        <v>0</v>
      </c>
      <c r="E226" s="45">
        <f t="shared" si="28"/>
        <v>-10000</v>
      </c>
    </row>
    <row r="227" spans="1:5" s="8" customFormat="1" ht="15">
      <c r="A227" s="41" t="s">
        <v>80</v>
      </c>
      <c r="B227" s="77">
        <f>SUM(B228,)</f>
        <v>31327610.43</v>
      </c>
      <c r="C227" s="77">
        <f>SUM(C228,)</f>
        <v>12831469.51</v>
      </c>
      <c r="D227" s="42">
        <f aca="true" t="shared" si="29" ref="D227:D248">IF(B227=0,"   ",C227/B227)</f>
        <v>0.4095897942382578</v>
      </c>
      <c r="E227" s="45">
        <f aca="true" t="shared" si="30" ref="E227:E235">C227-B227</f>
        <v>-18496140.92</v>
      </c>
    </row>
    <row r="228" spans="1:5" s="8" customFormat="1" ht="13.5" customHeight="1">
      <c r="A228" s="41" t="s">
        <v>58</v>
      </c>
      <c r="B228" s="70">
        <f>B246+B229+B247+B235+B239+B230+B248+B243</f>
        <v>31327610.43</v>
      </c>
      <c r="C228" s="70">
        <f>C246+C229+C247+C235+C239+C230+C248+C243</f>
        <v>12831469.51</v>
      </c>
      <c r="D228" s="42">
        <f t="shared" si="29"/>
        <v>0.4095897942382578</v>
      </c>
      <c r="E228" s="45">
        <f t="shared" si="30"/>
        <v>-18496140.92</v>
      </c>
    </row>
    <row r="229" spans="1:5" s="8" customFormat="1" ht="15">
      <c r="A229" s="41" t="s">
        <v>99</v>
      </c>
      <c r="B229" s="70">
        <v>22326500</v>
      </c>
      <c r="C229" s="71">
        <v>9017779.51</v>
      </c>
      <c r="D229" s="42">
        <f t="shared" si="29"/>
        <v>0.4039047548876895</v>
      </c>
      <c r="E229" s="45">
        <f t="shared" si="30"/>
        <v>-13308720.49</v>
      </c>
    </row>
    <row r="230" spans="1:5" s="8" customFormat="1" ht="29.25" customHeight="1">
      <c r="A230" s="62" t="s">
        <v>203</v>
      </c>
      <c r="B230" s="70">
        <f>B231+B233+B234</f>
        <v>3627100</v>
      </c>
      <c r="C230" s="70">
        <v>2165600</v>
      </c>
      <c r="D230" s="42">
        <f t="shared" si="29"/>
        <v>0.5970610129304403</v>
      </c>
      <c r="E230" s="45">
        <f t="shared" si="30"/>
        <v>-1461500</v>
      </c>
    </row>
    <row r="231" spans="1:5" s="8" customFormat="1" ht="15" customHeight="1">
      <c r="A231" s="61" t="s">
        <v>78</v>
      </c>
      <c r="B231" s="53">
        <v>2901600</v>
      </c>
      <c r="C231" s="53">
        <v>1450800</v>
      </c>
      <c r="D231" s="42">
        <f t="shared" si="29"/>
        <v>0.5</v>
      </c>
      <c r="E231" s="45">
        <f t="shared" si="30"/>
        <v>-1450800</v>
      </c>
    </row>
    <row r="232" spans="1:5" s="8" customFormat="1" ht="15">
      <c r="A232" s="62" t="s">
        <v>204</v>
      </c>
      <c r="B232" s="70">
        <v>42800</v>
      </c>
      <c r="C232" s="71">
        <v>0</v>
      </c>
      <c r="D232" s="42">
        <f>IF(B232=0,"   ",C232/B232)</f>
        <v>0</v>
      </c>
      <c r="E232" s="45">
        <f t="shared" si="30"/>
        <v>-42800</v>
      </c>
    </row>
    <row r="233" spans="1:5" s="8" customFormat="1" ht="13.5" customHeight="1">
      <c r="A233" s="61" t="s">
        <v>202</v>
      </c>
      <c r="B233" s="53">
        <v>714800</v>
      </c>
      <c r="C233" s="53">
        <v>714800</v>
      </c>
      <c r="D233" s="42">
        <f t="shared" si="29"/>
        <v>1</v>
      </c>
      <c r="E233" s="45">
        <f t="shared" si="30"/>
        <v>0</v>
      </c>
    </row>
    <row r="234" spans="1:5" s="8" customFormat="1" ht="13.5" customHeight="1">
      <c r="A234" s="61" t="s">
        <v>205</v>
      </c>
      <c r="B234" s="53">
        <v>10700</v>
      </c>
      <c r="C234" s="53">
        <v>0</v>
      </c>
      <c r="D234" s="42">
        <f t="shared" si="29"/>
        <v>0</v>
      </c>
      <c r="E234" s="45">
        <f t="shared" si="30"/>
        <v>-10700</v>
      </c>
    </row>
    <row r="235" spans="1:5" s="8" customFormat="1" ht="15">
      <c r="A235" s="41" t="s">
        <v>184</v>
      </c>
      <c r="B235" s="70">
        <f>SUM(B236:B238)</f>
        <v>11971.43</v>
      </c>
      <c r="C235" s="70">
        <f>SUM(C236:C238)</f>
        <v>6800</v>
      </c>
      <c r="D235" s="42">
        <f t="shared" si="29"/>
        <v>0.568019025296059</v>
      </c>
      <c r="E235" s="45">
        <f t="shared" si="30"/>
        <v>-5171.43</v>
      </c>
    </row>
    <row r="236" spans="1:5" s="8" customFormat="1" ht="15" customHeight="1">
      <c r="A236" s="61" t="s">
        <v>84</v>
      </c>
      <c r="B236" s="53">
        <v>6000</v>
      </c>
      <c r="C236" s="53">
        <v>2380</v>
      </c>
      <c r="D236" s="42">
        <f t="shared" si="29"/>
        <v>0.39666666666666667</v>
      </c>
      <c r="E236" s="45">
        <f aca="true" t="shared" si="31" ref="E236:E243">C236-B236</f>
        <v>-3620</v>
      </c>
    </row>
    <row r="237" spans="1:6" s="8" customFormat="1" ht="13.5" customHeight="1">
      <c r="A237" s="61" t="s">
        <v>78</v>
      </c>
      <c r="B237" s="53">
        <v>2571.43</v>
      </c>
      <c r="C237" s="53">
        <v>1020</v>
      </c>
      <c r="D237" s="42">
        <f t="shared" si="29"/>
        <v>0.39666644629641873</v>
      </c>
      <c r="E237" s="45">
        <f t="shared" si="31"/>
        <v>-1551.4299999999998</v>
      </c>
      <c r="F237"/>
    </row>
    <row r="238" spans="1:5" ht="14.25" customHeight="1">
      <c r="A238" s="61" t="s">
        <v>79</v>
      </c>
      <c r="B238" s="53">
        <v>3400</v>
      </c>
      <c r="C238" s="53">
        <v>3400</v>
      </c>
      <c r="D238" s="42">
        <f t="shared" si="29"/>
        <v>1</v>
      </c>
      <c r="E238" s="65">
        <f t="shared" si="31"/>
        <v>0</v>
      </c>
    </row>
    <row r="239" spans="1:6" ht="27.75" customHeight="1">
      <c r="A239" s="41" t="s">
        <v>185</v>
      </c>
      <c r="B239" s="70">
        <f>SUM(B240:B242)</f>
        <v>2140749</v>
      </c>
      <c r="C239" s="70">
        <f>SUM(C240:C242)</f>
        <v>0</v>
      </c>
      <c r="D239" s="42">
        <f t="shared" si="29"/>
        <v>0</v>
      </c>
      <c r="E239" s="65">
        <f t="shared" si="31"/>
        <v>-2140749</v>
      </c>
      <c r="F239" s="8"/>
    </row>
    <row r="240" spans="1:5" s="8" customFormat="1" ht="15" customHeight="1">
      <c r="A240" s="61" t="s">
        <v>84</v>
      </c>
      <c r="B240" s="53">
        <v>1829004.06</v>
      </c>
      <c r="C240" s="53">
        <v>0</v>
      </c>
      <c r="D240" s="42">
        <f t="shared" si="29"/>
        <v>0</v>
      </c>
      <c r="E240" s="45">
        <f t="shared" si="31"/>
        <v>-1829004.06</v>
      </c>
    </row>
    <row r="241" spans="1:6" s="8" customFormat="1" ht="13.5" customHeight="1">
      <c r="A241" s="61" t="s">
        <v>78</v>
      </c>
      <c r="B241" s="53">
        <v>116744.94</v>
      </c>
      <c r="C241" s="53">
        <v>0</v>
      </c>
      <c r="D241" s="42">
        <f t="shared" si="29"/>
        <v>0</v>
      </c>
      <c r="E241" s="45">
        <f t="shared" si="31"/>
        <v>-116744.94</v>
      </c>
      <c r="F241"/>
    </row>
    <row r="242" spans="1:6" ht="14.25" customHeight="1">
      <c r="A242" s="61" t="s">
        <v>79</v>
      </c>
      <c r="B242" s="53">
        <v>195000</v>
      </c>
      <c r="C242" s="53">
        <v>0</v>
      </c>
      <c r="D242" s="42">
        <f t="shared" si="29"/>
        <v>0</v>
      </c>
      <c r="E242" s="65">
        <f t="shared" si="31"/>
        <v>-195000</v>
      </c>
      <c r="F242" s="8"/>
    </row>
    <row r="243" spans="1:5" s="8" customFormat="1" ht="30">
      <c r="A243" s="41" t="s">
        <v>215</v>
      </c>
      <c r="B243" s="70">
        <f>SUM(B244:B245)</f>
        <v>225000</v>
      </c>
      <c r="C243" s="70">
        <f>SUM(C244:C245)</f>
        <v>225000</v>
      </c>
      <c r="D243" s="42">
        <f t="shared" si="29"/>
        <v>1</v>
      </c>
      <c r="E243" s="45">
        <f t="shared" si="31"/>
        <v>0</v>
      </c>
    </row>
    <row r="244" spans="1:5" s="8" customFormat="1" ht="15" customHeight="1">
      <c r="A244" s="61" t="s">
        <v>84</v>
      </c>
      <c r="B244" s="53">
        <v>150000</v>
      </c>
      <c r="C244" s="53">
        <v>150000</v>
      </c>
      <c r="D244" s="42">
        <f t="shared" si="29"/>
        <v>1</v>
      </c>
      <c r="E244" s="45">
        <f>C244-B244</f>
        <v>0</v>
      </c>
    </row>
    <row r="245" spans="1:6" s="8" customFormat="1" ht="13.5" customHeight="1">
      <c r="A245" s="61" t="s">
        <v>78</v>
      </c>
      <c r="B245" s="53">
        <v>75000</v>
      </c>
      <c r="C245" s="53">
        <v>75000</v>
      </c>
      <c r="D245" s="42">
        <f t="shared" si="29"/>
        <v>1</v>
      </c>
      <c r="E245" s="45">
        <f>C245-B245</f>
        <v>0</v>
      </c>
      <c r="F245"/>
    </row>
    <row r="246" spans="1:5" ht="27.75" customHeight="1">
      <c r="A246" s="41" t="s">
        <v>112</v>
      </c>
      <c r="B246" s="70">
        <v>1693000</v>
      </c>
      <c r="C246" s="70">
        <v>513000</v>
      </c>
      <c r="D246" s="42">
        <f t="shared" si="29"/>
        <v>0.3030124040165387</v>
      </c>
      <c r="E246" s="65">
        <f>C246-B246</f>
        <v>-1180000</v>
      </c>
    </row>
    <row r="247" spans="1:6" ht="27.75" customHeight="1">
      <c r="A247" s="41" t="s">
        <v>159</v>
      </c>
      <c r="B247" s="70">
        <v>903290</v>
      </c>
      <c r="C247" s="70">
        <v>903290</v>
      </c>
      <c r="D247" s="42">
        <f t="shared" si="29"/>
        <v>1</v>
      </c>
      <c r="E247" s="65">
        <f>C247-B247</f>
        <v>0</v>
      </c>
      <c r="F247" s="8"/>
    </row>
    <row r="248" spans="1:6" s="8" customFormat="1" ht="15">
      <c r="A248" s="41" t="s">
        <v>206</v>
      </c>
      <c r="B248" s="54">
        <v>400000</v>
      </c>
      <c r="C248" s="54">
        <v>0</v>
      </c>
      <c r="D248" s="42">
        <f t="shared" si="29"/>
        <v>0</v>
      </c>
      <c r="E248" s="45">
        <f>C248-B248</f>
        <v>-400000</v>
      </c>
      <c r="F248" s="4"/>
    </row>
    <row r="249" spans="1:5" ht="16.5" customHeight="1">
      <c r="A249" s="41" t="s">
        <v>10</v>
      </c>
      <c r="B249" s="54">
        <f>SUM(B250,B251,B266)</f>
        <v>14285635.58</v>
      </c>
      <c r="C249" s="54">
        <f>SUM(C250,C251,C266)</f>
        <v>4983981.920000001</v>
      </c>
      <c r="D249" s="42">
        <f aca="true" t="shared" si="32" ref="D249:D259">IF(B249=0,"   ",C249/B249)</f>
        <v>0.3488806565230891</v>
      </c>
      <c r="E249" s="45">
        <f aca="true" t="shared" si="33" ref="E249:E276">C249-B249</f>
        <v>-9301653.66</v>
      </c>
    </row>
    <row r="250" spans="1:6" ht="14.25" customHeight="1">
      <c r="A250" s="41" t="s">
        <v>59</v>
      </c>
      <c r="B250" s="70">
        <v>178900</v>
      </c>
      <c r="C250" s="71">
        <v>63704.48</v>
      </c>
      <c r="D250" s="42">
        <f t="shared" si="32"/>
        <v>0.3560898826159866</v>
      </c>
      <c r="E250" s="45">
        <f t="shared" si="33"/>
        <v>-115195.51999999999</v>
      </c>
      <c r="F250" s="8"/>
    </row>
    <row r="251" spans="1:5" s="8" customFormat="1" ht="13.5" customHeight="1">
      <c r="A251" s="41" t="s">
        <v>38</v>
      </c>
      <c r="B251" s="54">
        <f>B252+B253+B257+B261+B254+B265</f>
        <v>11688453.69</v>
      </c>
      <c r="C251" s="54">
        <f>C252+C253+C257+C261+C254+C265</f>
        <v>4661787.24</v>
      </c>
      <c r="D251" s="42">
        <f t="shared" si="32"/>
        <v>0.39883695171657907</v>
      </c>
      <c r="E251" s="45">
        <f t="shared" si="33"/>
        <v>-7026666.449999999</v>
      </c>
    </row>
    <row r="252" spans="1:5" s="8" customFormat="1" ht="13.5" customHeight="1">
      <c r="A252" s="41" t="s">
        <v>60</v>
      </c>
      <c r="B252" s="70">
        <v>50000</v>
      </c>
      <c r="C252" s="70">
        <v>0</v>
      </c>
      <c r="D252" s="42">
        <f t="shared" si="32"/>
        <v>0</v>
      </c>
      <c r="E252" s="45">
        <f t="shared" si="33"/>
        <v>-50000</v>
      </c>
    </row>
    <row r="253" spans="1:5" s="8" customFormat="1" ht="13.5" customHeight="1">
      <c r="A253" s="41" t="s">
        <v>125</v>
      </c>
      <c r="B253" s="70">
        <v>85500</v>
      </c>
      <c r="C253" s="70">
        <v>36450</v>
      </c>
      <c r="D253" s="42">
        <f t="shared" si="32"/>
        <v>0.4263157894736842</v>
      </c>
      <c r="E253" s="45">
        <f t="shared" si="33"/>
        <v>-49050</v>
      </c>
    </row>
    <row r="254" spans="1:5" s="8" customFormat="1" ht="27" customHeight="1">
      <c r="A254" s="41" t="s">
        <v>161</v>
      </c>
      <c r="B254" s="70">
        <f>B255+B256</f>
        <v>2372800</v>
      </c>
      <c r="C254" s="70">
        <f>C255+C256</f>
        <v>1009107.54</v>
      </c>
      <c r="D254" s="42">
        <f>IF(B254=0,"   ",C254/B254)</f>
        <v>0.425281330074174</v>
      </c>
      <c r="E254" s="45">
        <f>C254-B254</f>
        <v>-1363692.46</v>
      </c>
    </row>
    <row r="255" spans="1:5" s="8" customFormat="1" ht="13.5" customHeight="1">
      <c r="A255" s="61" t="s">
        <v>162</v>
      </c>
      <c r="B255" s="70">
        <v>1658500</v>
      </c>
      <c r="C255" s="70">
        <v>761710.04</v>
      </c>
      <c r="D255" s="42">
        <f>IF(B255=0,"   ",C255/B255)</f>
        <v>0.4592764787458547</v>
      </c>
      <c r="E255" s="45">
        <f>C255-B255</f>
        <v>-896789.96</v>
      </c>
    </row>
    <row r="256" spans="1:5" s="8" customFormat="1" ht="13.5" customHeight="1">
      <c r="A256" s="61" t="s">
        <v>163</v>
      </c>
      <c r="B256" s="70">
        <v>714300</v>
      </c>
      <c r="C256" s="70">
        <v>247397.5</v>
      </c>
      <c r="D256" s="42">
        <f>IF(B256=0,"   ",C256/B256)</f>
        <v>0.3463495730085398</v>
      </c>
      <c r="E256" s="45">
        <f>C256-B256</f>
        <v>-466902.5</v>
      </c>
    </row>
    <row r="257" spans="1:5" s="8" customFormat="1" ht="27.75" customHeight="1">
      <c r="A257" s="41" t="s">
        <v>77</v>
      </c>
      <c r="B257" s="53">
        <f>B258+B259+B260</f>
        <v>6855988.8</v>
      </c>
      <c r="C257" s="54">
        <f>C260+C259+C258</f>
        <v>2812950</v>
      </c>
      <c r="D257" s="42">
        <f t="shared" si="32"/>
        <v>0.4102909269630079</v>
      </c>
      <c r="E257" s="45">
        <f t="shared" si="33"/>
        <v>-4043038.8</v>
      </c>
    </row>
    <row r="258" spans="1:5" s="8" customFormat="1" ht="14.25" customHeight="1">
      <c r="A258" s="61" t="s">
        <v>84</v>
      </c>
      <c r="B258" s="70">
        <v>3239066.02</v>
      </c>
      <c r="C258" s="70">
        <v>1328959.41</v>
      </c>
      <c r="D258" s="42">
        <f t="shared" si="32"/>
        <v>0.4102909300996588</v>
      </c>
      <c r="E258" s="45">
        <f t="shared" si="33"/>
        <v>-1910106.61</v>
      </c>
    </row>
    <row r="259" spans="1:5" s="8" customFormat="1" ht="15" customHeight="1">
      <c r="A259" s="61" t="s">
        <v>78</v>
      </c>
      <c r="B259" s="70">
        <v>2534922.78</v>
      </c>
      <c r="C259" s="70">
        <v>1040055.82</v>
      </c>
      <c r="D259" s="42">
        <f t="shared" si="32"/>
        <v>0.4102909280731621</v>
      </c>
      <c r="E259" s="45">
        <f aca="true" t="shared" si="34" ref="E259:E265">C259-B259</f>
        <v>-1494866.96</v>
      </c>
    </row>
    <row r="260" spans="1:5" s="8" customFormat="1" ht="13.5" customHeight="1">
      <c r="A260" s="61" t="s">
        <v>79</v>
      </c>
      <c r="B260" s="70">
        <v>1082000</v>
      </c>
      <c r="C260" s="70">
        <v>443934.77</v>
      </c>
      <c r="D260" s="42">
        <f aca="true" t="shared" si="35" ref="D260:D265">IF(B260=0,"   ",C260/B260)</f>
        <v>0.4102909149722736</v>
      </c>
      <c r="E260" s="45">
        <f t="shared" si="34"/>
        <v>-638065.23</v>
      </c>
    </row>
    <row r="261" spans="1:5" s="8" customFormat="1" ht="74.25" customHeight="1">
      <c r="A261" s="62" t="s">
        <v>160</v>
      </c>
      <c r="B261" s="70">
        <f>B263+B262+B264</f>
        <v>2024164.89</v>
      </c>
      <c r="C261" s="70">
        <f>C263+C262+C264</f>
        <v>503279.7</v>
      </c>
      <c r="D261" s="42">
        <f t="shared" si="35"/>
        <v>0.2486357225571678</v>
      </c>
      <c r="E261" s="45">
        <f t="shared" si="34"/>
        <v>-1520885.19</v>
      </c>
    </row>
    <row r="262" spans="1:5" s="8" customFormat="1" ht="13.5" customHeight="1">
      <c r="A262" s="61" t="s">
        <v>84</v>
      </c>
      <c r="B262" s="70">
        <v>1808715</v>
      </c>
      <c r="C262" s="70">
        <v>453641.15</v>
      </c>
      <c r="D262" s="42">
        <f t="shared" si="35"/>
        <v>0.25080852981260177</v>
      </c>
      <c r="E262" s="45">
        <f t="shared" si="34"/>
        <v>-1355073.85</v>
      </c>
    </row>
    <row r="263" spans="1:5" s="8" customFormat="1" ht="13.5" customHeight="1">
      <c r="A263" s="61" t="s">
        <v>78</v>
      </c>
      <c r="B263" s="70">
        <v>115449.89</v>
      </c>
      <c r="C263" s="70">
        <v>28955.82</v>
      </c>
      <c r="D263" s="42">
        <f t="shared" si="35"/>
        <v>0.2508085542567429</v>
      </c>
      <c r="E263" s="45">
        <f t="shared" si="34"/>
        <v>-86494.07</v>
      </c>
    </row>
    <row r="264" spans="1:5" s="8" customFormat="1" ht="13.5" customHeight="1">
      <c r="A264" s="61" t="s">
        <v>79</v>
      </c>
      <c r="B264" s="70">
        <v>100000</v>
      </c>
      <c r="C264" s="70">
        <v>20682.73</v>
      </c>
      <c r="D264" s="42">
        <f t="shared" si="35"/>
        <v>0.2068273</v>
      </c>
      <c r="E264" s="45">
        <f t="shared" si="34"/>
        <v>-79317.27</v>
      </c>
    </row>
    <row r="265" spans="1:5" s="8" customFormat="1" ht="26.25" customHeight="1">
      <c r="A265" s="41" t="s">
        <v>182</v>
      </c>
      <c r="B265" s="70">
        <v>300000</v>
      </c>
      <c r="C265" s="71">
        <v>300000</v>
      </c>
      <c r="D265" s="42">
        <f t="shared" si="35"/>
        <v>1</v>
      </c>
      <c r="E265" s="45">
        <f t="shared" si="34"/>
        <v>0</v>
      </c>
    </row>
    <row r="266" spans="1:5" s="8" customFormat="1" ht="14.25" customHeight="1">
      <c r="A266" s="41" t="s">
        <v>39</v>
      </c>
      <c r="B266" s="54">
        <f>SUM(B267:B269)</f>
        <v>2418281.89</v>
      </c>
      <c r="C266" s="54">
        <f>SUM(C267:C269)</f>
        <v>258490.2</v>
      </c>
      <c r="D266" s="42">
        <f aca="true" t="shared" si="36" ref="D266:D280">IF(B266=0,"   ",C266/B266)</f>
        <v>0.10689002017047732</v>
      </c>
      <c r="E266" s="45">
        <f t="shared" si="33"/>
        <v>-2159791.69</v>
      </c>
    </row>
    <row r="267" spans="1:5" s="8" customFormat="1" ht="28.5" customHeight="1">
      <c r="A267" s="41" t="s">
        <v>126</v>
      </c>
      <c r="B267" s="70">
        <v>216641.89</v>
      </c>
      <c r="C267" s="71">
        <v>116087.35</v>
      </c>
      <c r="D267" s="42">
        <f t="shared" si="36"/>
        <v>0.535849045630095</v>
      </c>
      <c r="E267" s="45">
        <f t="shared" si="33"/>
        <v>-100554.54000000001</v>
      </c>
    </row>
    <row r="268" spans="1:5" s="8" customFormat="1" ht="14.25" customHeight="1">
      <c r="A268" s="41" t="s">
        <v>61</v>
      </c>
      <c r="B268" s="70">
        <v>344400</v>
      </c>
      <c r="C268" s="71">
        <v>142402.85</v>
      </c>
      <c r="D268" s="42">
        <f t="shared" si="36"/>
        <v>0.41348098141695705</v>
      </c>
      <c r="E268" s="45">
        <f t="shared" si="33"/>
        <v>-201997.15</v>
      </c>
    </row>
    <row r="269" spans="1:5" s="8" customFormat="1" ht="14.25" customHeight="1">
      <c r="A269" s="41" t="s">
        <v>89</v>
      </c>
      <c r="B269" s="70">
        <f>B270+B271+B272</f>
        <v>1857240</v>
      </c>
      <c r="C269" s="70">
        <f>C270+C271+C272</f>
        <v>0</v>
      </c>
      <c r="D269" s="42">
        <f t="shared" si="36"/>
        <v>0</v>
      </c>
      <c r="E269" s="45">
        <f t="shared" si="33"/>
        <v>-1857240</v>
      </c>
    </row>
    <row r="270" spans="1:5" s="8" customFormat="1" ht="13.5" customHeight="1">
      <c r="A270" s="61" t="s">
        <v>84</v>
      </c>
      <c r="B270" s="70">
        <v>1745805.6</v>
      </c>
      <c r="C270" s="70">
        <v>0</v>
      </c>
      <c r="D270" s="42">
        <f t="shared" si="36"/>
        <v>0</v>
      </c>
      <c r="E270" s="45">
        <f>C270-B270</f>
        <v>-1745805.6</v>
      </c>
    </row>
    <row r="271" spans="1:5" s="8" customFormat="1" ht="13.5" customHeight="1">
      <c r="A271" s="61" t="s">
        <v>78</v>
      </c>
      <c r="B271" s="70">
        <v>111434.4</v>
      </c>
      <c r="C271" s="70">
        <v>0</v>
      </c>
      <c r="D271" s="42">
        <f t="shared" si="36"/>
        <v>0</v>
      </c>
      <c r="E271" s="45">
        <f>C271-B271</f>
        <v>-111434.4</v>
      </c>
    </row>
    <row r="272" spans="1:5" s="8" customFormat="1" ht="13.5" customHeight="1">
      <c r="A272" s="61" t="s">
        <v>79</v>
      </c>
      <c r="B272" s="70">
        <v>0</v>
      </c>
      <c r="C272" s="70">
        <v>0</v>
      </c>
      <c r="D272" s="42" t="str">
        <f t="shared" si="36"/>
        <v>   </v>
      </c>
      <c r="E272" s="45">
        <f>C272-B272</f>
        <v>0</v>
      </c>
    </row>
    <row r="273" spans="1:6" s="8" customFormat="1" ht="14.25" customHeight="1">
      <c r="A273" s="41" t="s">
        <v>62</v>
      </c>
      <c r="B273" s="54">
        <f>B274</f>
        <v>434000</v>
      </c>
      <c r="C273" s="54">
        <f>C274</f>
        <v>140063.54</v>
      </c>
      <c r="D273" s="42">
        <f t="shared" si="36"/>
        <v>0.32272705069124424</v>
      </c>
      <c r="E273" s="45">
        <f t="shared" si="33"/>
        <v>-293936.45999999996</v>
      </c>
      <c r="F273" s="4"/>
    </row>
    <row r="274" spans="1:5" ht="14.25" customHeight="1">
      <c r="A274" s="41" t="s">
        <v>63</v>
      </c>
      <c r="B274" s="54">
        <v>434000</v>
      </c>
      <c r="C274" s="55">
        <v>140063.54</v>
      </c>
      <c r="D274" s="42">
        <f t="shared" si="36"/>
        <v>0.32272705069124424</v>
      </c>
      <c r="E274" s="45">
        <f t="shared" si="33"/>
        <v>-293936.45999999996</v>
      </c>
    </row>
    <row r="275" spans="1:5" ht="29.25" customHeight="1">
      <c r="A275" s="41" t="s">
        <v>64</v>
      </c>
      <c r="B275" s="54">
        <f>B276</f>
        <v>100000</v>
      </c>
      <c r="C275" s="54">
        <f>C276</f>
        <v>0</v>
      </c>
      <c r="D275" s="42">
        <f t="shared" si="36"/>
        <v>0</v>
      </c>
      <c r="E275" s="45">
        <f t="shared" si="33"/>
        <v>-100000</v>
      </c>
    </row>
    <row r="276" spans="1:6" ht="13.5" customHeight="1">
      <c r="A276" s="41" t="s">
        <v>65</v>
      </c>
      <c r="B276" s="54">
        <v>100000</v>
      </c>
      <c r="C276" s="55">
        <v>0</v>
      </c>
      <c r="D276" s="42">
        <f t="shared" si="36"/>
        <v>0</v>
      </c>
      <c r="E276" s="45">
        <f t="shared" si="33"/>
        <v>-100000</v>
      </c>
      <c r="F276" s="8"/>
    </row>
    <row r="277" spans="1:5" s="8" customFormat="1" ht="14.25">
      <c r="A277" s="63" t="s">
        <v>11</v>
      </c>
      <c r="B277" s="57">
        <f>B53+B89+B91+B103+B140+B184+B186+B227+B249+B273+B275</f>
        <v>365247720.26</v>
      </c>
      <c r="C277" s="57">
        <f>C53+C89+C91+C103+C140+C184+C186+C227+C249+C273+C275</f>
        <v>167896806.2</v>
      </c>
      <c r="D277" s="44">
        <f t="shared" si="36"/>
        <v>0.4596792721402433</v>
      </c>
      <c r="E277" s="46">
        <f>C277-B277</f>
        <v>-197350914.06</v>
      </c>
    </row>
    <row r="278" spans="1:5" s="8" customFormat="1" ht="15.75" hidden="1" thickBot="1">
      <c r="A278" s="47" t="s">
        <v>12</v>
      </c>
      <c r="B278" s="60" t="e">
        <f>B56+B59+#REF!+B76+#REF!+B96+#REF!+#REF!+#REF!+#REF!+#REF!+#REF!+#REF!+#REF!+#REF!</f>
        <v>#REF!</v>
      </c>
      <c r="C278" s="48"/>
      <c r="D278" s="49" t="e">
        <f t="shared" si="36"/>
        <v>#REF!</v>
      </c>
      <c r="E278" s="50" t="e">
        <f>C278-B278</f>
        <v>#REF!</v>
      </c>
    </row>
    <row r="279" spans="1:5" s="8" customFormat="1" ht="15.75" hidden="1" thickBot="1">
      <c r="A279" s="35" t="s">
        <v>13</v>
      </c>
      <c r="B279" s="60" t="e">
        <f>B57+B60+B61+#REF!+#REF!+B98+#REF!+#REF!+#REF!+#REF!+#REF!+#REF!+#REF!+B249+B72</f>
        <v>#REF!</v>
      </c>
      <c r="C279" s="36">
        <v>815256</v>
      </c>
      <c r="D279" s="32" t="e">
        <f t="shared" si="36"/>
        <v>#REF!</v>
      </c>
      <c r="E279" s="33" t="e">
        <f>C279-B279</f>
        <v>#REF!</v>
      </c>
    </row>
    <row r="280" spans="1:6" s="8" customFormat="1" ht="15.75" hidden="1" thickBot="1">
      <c r="A280" s="37" t="s">
        <v>14</v>
      </c>
      <c r="B280" s="60" t="e">
        <f>B58+#REF!+B68+#REF!+#REF!+B99+#REF!+#REF!+#REF!+#REF!+#REF!+#REF!+#REF!+B250+B73</f>
        <v>#REF!</v>
      </c>
      <c r="C280" s="38">
        <v>1700000</v>
      </c>
      <c r="D280" s="32" t="e">
        <f t="shared" si="36"/>
        <v>#REF!</v>
      </c>
      <c r="E280" s="33" t="e">
        <f>C280-B280</f>
        <v>#REF!</v>
      </c>
      <c r="F280"/>
    </row>
    <row r="281" spans="1:5" ht="19.5" customHeight="1" thickBot="1">
      <c r="A281" s="66" t="s">
        <v>86</v>
      </c>
      <c r="B281" s="67">
        <f>B51-B277</f>
        <v>-9976785</v>
      </c>
      <c r="C281" s="67">
        <f>C51-C277</f>
        <v>-69417.34999999404</v>
      </c>
      <c r="D281" s="67"/>
      <c r="E281" s="68"/>
    </row>
    <row r="282" spans="1:5" ht="36" customHeight="1">
      <c r="A282" s="72"/>
      <c r="B282" s="73"/>
      <c r="C282" s="73"/>
      <c r="D282" s="73"/>
      <c r="E282" s="74"/>
    </row>
    <row r="283" spans="1:5" ht="19.5" customHeight="1">
      <c r="A283" s="64" t="s">
        <v>152</v>
      </c>
      <c r="B283" s="73"/>
      <c r="C283" s="73"/>
      <c r="D283" s="73"/>
      <c r="E283" s="74"/>
    </row>
    <row r="284" spans="1:5" ht="15.75" customHeight="1">
      <c r="A284" s="64" t="s">
        <v>35</v>
      </c>
      <c r="B284" s="73"/>
      <c r="C284" s="64" t="s">
        <v>153</v>
      </c>
      <c r="D284" s="73"/>
      <c r="E284" s="74"/>
    </row>
    <row r="285" spans="1:5" ht="39.75" customHeight="1">
      <c r="A285" s="72"/>
      <c r="B285" s="73"/>
      <c r="C285" s="73"/>
      <c r="D285" s="73"/>
      <c r="E285" s="74"/>
    </row>
    <row r="286" spans="2:5" ht="19.5" customHeight="1">
      <c r="B286" s="64"/>
      <c r="C286" s="82"/>
      <c r="D286" s="82"/>
      <c r="E286" s="82"/>
    </row>
    <row r="287" spans="2:5" ht="15" customHeight="1">
      <c r="B287" s="18"/>
      <c r="D287" s="34"/>
      <c r="E287" s="40"/>
    </row>
    <row r="288" spans="1:5" ht="19.5" customHeight="1">
      <c r="A288" s="72"/>
      <c r="B288" s="73"/>
      <c r="C288" s="73"/>
      <c r="D288" s="73"/>
      <c r="E288" s="74"/>
    </row>
    <row r="289" spans="1:5" ht="19.5" customHeight="1">
      <c r="A289" s="72"/>
      <c r="B289" s="73"/>
      <c r="C289" s="73"/>
      <c r="D289" s="73"/>
      <c r="E289" s="74"/>
    </row>
    <row r="290" spans="1:6" ht="19.5" customHeight="1">
      <c r="A290" s="72"/>
      <c r="B290" s="73"/>
      <c r="C290" s="73"/>
      <c r="D290" s="73"/>
      <c r="E290" s="74"/>
      <c r="F290" s="8"/>
    </row>
    <row r="291" spans="1:5" s="8" customFormat="1" ht="20.25" customHeight="1">
      <c r="A291" s="64"/>
      <c r="B291" s="64"/>
      <c r="C291" s="82"/>
      <c r="D291" s="82"/>
      <c r="E291" s="82"/>
    </row>
    <row r="292" spans="1:5" s="8" customFormat="1" ht="9.75" customHeight="1" hidden="1">
      <c r="A292" s="34"/>
      <c r="B292" s="34"/>
      <c r="C292" s="39"/>
      <c r="D292" s="34"/>
      <c r="E292" s="40"/>
    </row>
    <row r="293" spans="1:5" s="8" customFormat="1" ht="14.25" customHeight="1" hidden="1">
      <c r="A293" s="18"/>
      <c r="B293" s="18"/>
      <c r="C293" s="79"/>
      <c r="D293" s="79"/>
      <c r="E293" s="79"/>
    </row>
    <row r="294" spans="1:5" s="8" customFormat="1" ht="17.25" customHeight="1">
      <c r="A294" s="64"/>
      <c r="B294" s="18"/>
      <c r="C294" s="64"/>
      <c r="D294" s="69"/>
      <c r="E294" s="69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5" s="8" customFormat="1" ht="12.75">
      <c r="C298" s="7"/>
      <c r="E298" s="2"/>
    </row>
    <row r="299" spans="3:5" s="8" customFormat="1" ht="12.75">
      <c r="C299" s="7"/>
      <c r="E299" s="2"/>
    </row>
    <row r="300" spans="3:5" s="8" customFormat="1" ht="12.75">
      <c r="C300" s="7"/>
      <c r="E300" s="2"/>
    </row>
    <row r="301" spans="3:5" s="8" customFormat="1" ht="12.75">
      <c r="C301" s="7"/>
      <c r="E301" s="2"/>
    </row>
    <row r="302" spans="3:5" s="8" customFormat="1" ht="12.75">
      <c r="C302" s="7"/>
      <c r="E302" s="2"/>
    </row>
    <row r="303" spans="3:6" s="8" customFormat="1" ht="12.75">
      <c r="C303" s="7"/>
      <c r="E303" s="2"/>
      <c r="F303" s="4"/>
    </row>
    <row r="312" ht="11.25" customHeight="1"/>
    <row r="313" ht="11.25" customHeight="1" hidden="1"/>
    <row r="314" ht="12.75" hidden="1"/>
    <row r="315" ht="12.75" hidden="1"/>
    <row r="316" ht="12.75" hidden="1"/>
    <row r="317" ht="12.75" hidden="1"/>
    <row r="318" ht="12.75" hidden="1"/>
    <row r="319" ht="12.75" hidden="1"/>
  </sheetData>
  <sheetProtection/>
  <mergeCells count="4">
    <mergeCell ref="C293:E293"/>
    <mergeCell ref="A1:E1"/>
    <mergeCell ref="C291:E291"/>
    <mergeCell ref="C286:E286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2" manualBreakCount="2">
    <brk id="55" max="4" man="1"/>
    <brk id="1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2018-07-06T07:25:02Z</cp:lastPrinted>
  <dcterms:created xsi:type="dcterms:W3CDTF">2001-03-21T05:21:19Z</dcterms:created>
  <dcterms:modified xsi:type="dcterms:W3CDTF">2018-07-09T07:48:13Z</dcterms:modified>
  <cp:category/>
  <cp:version/>
  <cp:contentType/>
  <cp:contentStatus/>
</cp:coreProperties>
</file>