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'Лист1'!$3:$4</definedName>
    <definedName name="_xlnm.Print_Area" localSheetId="0">'Лист1'!$A$1:$E$375</definedName>
  </definedNames>
  <calcPr fullCalcOnLoad="1"/>
</workbook>
</file>

<file path=xl/sharedStrings.xml><?xml version="1.0" encoding="utf-8"?>
<sst xmlns="http://schemas.openxmlformats.org/spreadsheetml/2006/main" count="334" uniqueCount="248">
  <si>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</si>
  <si>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</si>
  <si>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</si>
  <si>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</si>
  <si>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</si>
  <si>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</si>
  <si>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</si>
  <si>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</si>
  <si>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</si>
  <si>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</si>
  <si>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</si>
  <si>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</si>
  <si>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</si>
  <si>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</si>
  <si>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</si>
  <si>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</si>
  <si>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</si>
  <si>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</si>
  <si>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</si>
  <si>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</si>
  <si>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</si>
  <si>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</si>
  <si>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</si>
  <si>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</si>
  <si>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</si>
  <si>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</si>
  <si>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</si>
  <si>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</si>
  <si>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</si>
  <si>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</si>
  <si>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</si>
  <si>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</si>
  <si>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</si>
  <si>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</si>
  <si>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</si>
  <si>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</si>
  <si>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</si>
  <si>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</si>
  <si>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</si>
  <si>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</si>
  <si>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</si>
  <si>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</si>
  <si>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</si>
  <si>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</si>
  <si>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</si>
  <si>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</si>
  <si>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>НАЦИОНАЛЬНАЯ ОБОРОНА</t>
  </si>
  <si>
    <t>субвенции бюджетам поселений на осуществление первичного воинского учета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</si>
  <si>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</si>
  <si>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</si>
  <si>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</si>
  <si>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</si>
  <si>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</si>
  <si>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</si>
  <si>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</si>
  <si>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</si>
  <si>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>в т.ч.  выплата единовременого пособия при всех формах устройства детей в семью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</si>
  <si>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</si>
  <si>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</si>
  <si>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</si>
  <si>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</si>
  <si>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</si>
  <si>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</si>
  <si>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 xml:space="preserve">                       из них: заработная плата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</si>
  <si>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</si>
  <si>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</si>
  <si>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</si>
  <si>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</si>
  <si>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</si>
  <si>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</si>
  <si>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 xml:space="preserve">              ликвидация последствий чрезвычайных ситуаций</t>
  </si>
  <si>
    <t xml:space="preserve"> из них:  ЗАГСы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</si>
  <si>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</si>
  <si>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</si>
  <si>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</si>
  <si>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</si>
  <si>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</si>
  <si>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</si>
  <si>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</si>
  <si>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</si>
  <si>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</si>
  <si>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</si>
  <si>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в том числе: проездные</t>
  </si>
  <si>
    <t>Жилищное хозяйство</t>
  </si>
  <si>
    <t>за счет средств Фонда</t>
  </si>
  <si>
    <t>федеральные средства</t>
  </si>
  <si>
    <t xml:space="preserve">из них:  </t>
  </si>
  <si>
    <t>за счет средств республиканского бюджета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</si>
  <si>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</si>
  <si>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</si>
  <si>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                                                    классное руководство</t>
  </si>
  <si>
    <t>за счет средств районного бюджета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</si>
  <si>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</si>
  <si>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проведение ремонта жилых помещений, собственниками которых являются дети-сироты</t>
  </si>
  <si>
    <t xml:space="preserve">         ремонт жилфонда, собственниками которых являются дети-сироты</t>
  </si>
  <si>
    <t xml:space="preserve">                    на осуществление госполномочий ЧР в сфере трудовых отношений</t>
  </si>
  <si>
    <t xml:space="preserve">                    на приобретение жилья многодетным семьям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</si>
  <si>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</si>
  <si>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</si>
  <si>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 xml:space="preserve">         приобретение жилья многодетным семьям  (ср-ва респ. бюдж.)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</si>
  <si>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</si>
  <si>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</si>
  <si>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</si>
  <si>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           полномочия  в  сфере трудовых отношений</t>
  </si>
  <si>
    <t>Сельское хозяйство и рыболовство</t>
  </si>
  <si>
    <t>организация конкурсов,выставок и ярмарок</t>
  </si>
  <si>
    <t>в т. ч. за счет средств республ.бюджета (учебные  расходы)</t>
  </si>
  <si>
    <t>Доходы</t>
  </si>
  <si>
    <t>Расходы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</si>
  <si>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</si>
  <si>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 xml:space="preserve">                     учебные расходы в общеобразоват. учр.</t>
  </si>
  <si>
    <t xml:space="preserve">              обеспечение пожарной  безопасности</t>
  </si>
  <si>
    <t>в том числе: за счет средств Фонда</t>
  </si>
  <si>
    <t xml:space="preserve">                     за счет средств республиканского бюджета</t>
  </si>
  <si>
    <t>Прочие безвозмездные поступления</t>
  </si>
  <si>
    <t>Коммунальное хозяйство</t>
  </si>
  <si>
    <t>газификация населенных пунктов</t>
  </si>
  <si>
    <t>орг-я трудоустройства несовершеннолетних</t>
  </si>
  <si>
    <t>господдержка одаренной молодежи</t>
  </si>
  <si>
    <t>мер-я по вовл. молодежи в соцпрактику</t>
  </si>
  <si>
    <t>в том числе: оздоровительная компания детей</t>
  </si>
  <si>
    <t xml:space="preserve">         приобретение проездных билетов учащимся</t>
  </si>
  <si>
    <t xml:space="preserve">                    проведение меропр. для детей и молодежи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</si>
  <si>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</si>
  <si>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</si>
  <si>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</si>
  <si>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обеспечение безопасности участия детей в дорожном движении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</si>
  <si>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</si>
  <si>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</si>
  <si>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</si>
  <si>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на капитальный ремонт и ремонт дворовых территорий многоквартирных домов, проездов  к дворовым территориям многоквартирных домов (респ.)</t>
  </si>
  <si>
    <t xml:space="preserve">                    осуществление дорожной деятельности в границах муниципального района </t>
  </si>
  <si>
    <t xml:space="preserve">                    осуществление дорожной деятельности в границах населенных пунктов поселений 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</si>
  <si>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</si>
  <si>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</si>
  <si>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</si>
  <si>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  учет граждан </t>
  </si>
  <si>
    <t>осуществление дорожной деятельности в границах муниципального района</t>
  </si>
  <si>
    <t>субсидии бюджетам поселений на софинансирование расходов по осуществлению дорожной деятельности в границах поселений</t>
  </si>
  <si>
    <t xml:space="preserve">                     развитие приоритетных направлений  туристской сферы</t>
  </si>
  <si>
    <t xml:space="preserve">          обеспечение жилыми помещениями детей-сирот</t>
  </si>
  <si>
    <t>проектирование и строительство дорог до сельских населенных пунктов</t>
  </si>
  <si>
    <t>осуществление капитального ремонта объектов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</si>
  <si>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</si>
  <si>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содержание объектов коммунального хозяйства</t>
  </si>
  <si>
    <t>ежегодные денежные поощрения работникам образовательных организаций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</si>
  <si>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</si>
  <si>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</si>
  <si>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</si>
  <si>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</si>
  <si>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</si>
  <si>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</si>
  <si>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</si>
  <si>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</si>
  <si>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</si>
  <si>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</si>
  <si>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</si>
  <si>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организация и проведение  мероприятий</t>
  </si>
  <si>
    <t xml:space="preserve">            проведение землеустроительных (кадастровых) работ </t>
  </si>
  <si>
    <t xml:space="preserve">            исполнение судебных актов и мировых соглашений</t>
  </si>
  <si>
    <t>поощрение победителей экономического соревнования между сельскими, городским поселениями</t>
  </si>
  <si>
    <t xml:space="preserve">         в т.ч. капитальный ремонт жилфонда</t>
  </si>
  <si>
    <t>Начальник финансового отдела</t>
  </si>
  <si>
    <t>Т.В. Серова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</si>
  <si>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</si>
  <si>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</si>
  <si>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</si>
  <si>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</si>
  <si>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</si>
  <si>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>средства поселениям</t>
  </si>
  <si>
    <t>мероприятия по регулированию численности безнадзорных животных (поселениям)</t>
  </si>
  <si>
    <t xml:space="preserve">перевод здания администрации и многоквартирного дома с централизованным отоплением на индивидуальную систему отопления в Тюрлеминском с/поселении
</t>
  </si>
  <si>
    <t>газоснабжение и газооборудование котельной Тюрлеминского сельского дома культуры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</si>
  <si>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</si>
  <si>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</si>
  <si>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</si>
  <si>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</si>
  <si>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</si>
  <si>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</si>
  <si>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поощрение победителей республиканского смотра-конкурса на лучшее озеленение и благоустройство (респ.)</t>
  </si>
  <si>
    <t>содействие формированию положительного имиджа предпринимательской деятельности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</si>
  <si>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</si>
  <si>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</si>
  <si>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ежегодные гранты Главы ЧР образовательным организациям респ. ср-ва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</si>
  <si>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</si>
  <si>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</si>
  <si>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</si>
  <si>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</si>
  <si>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</si>
  <si>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 xml:space="preserve">         переселение граждан из аварийного жилфонда</t>
  </si>
  <si>
    <t>Субсидии на поддержку отрасли культуры (комплектование книжных фондов)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</si>
  <si>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</si>
  <si>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организация проведения мероприятий по отлову и содержанию безнадзорных животных</t>
  </si>
  <si>
    <t>комплектование книжных фондов библиотек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</si>
  <si>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</si>
  <si>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</si>
  <si>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</si>
  <si>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</si>
  <si>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в т.ч. поддержка муниципальных программ формирования современной городской среды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</si>
  <si>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</si>
  <si>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</si>
  <si>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</si>
  <si>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назначение и выплата единовременного пособия гражданам, усыновившим (удочерившим) ребенка (детей)</t>
  </si>
  <si>
    <t xml:space="preserve">                    создание комиссий по делам несовершеннолетних</t>
  </si>
  <si>
    <t xml:space="preserve">                     субсидии на иные цели, в т.ч. </t>
  </si>
  <si>
    <t>ремонт кровли д/с Звездочка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</si>
  <si>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 (респ.)</t>
  </si>
  <si>
    <t>софинансирование расходных обязательств на повышение оплаты труда работников муниципальных учреждений культуры (респ.)</t>
  </si>
  <si>
    <t>в т.ч. музею</t>
  </si>
  <si>
    <t xml:space="preserve">                   реализация проектов развития общественной инфраструктуры, основанных на местных инициативах (респ.)</t>
  </si>
  <si>
    <t>субсидии МУП "ЖКХ"</t>
  </si>
  <si>
    <t>Дотации бюджетам поселений на выравнивание бюджетной обеспеченности (респ.)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</si>
  <si>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</si>
  <si>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</si>
  <si>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</si>
  <si>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>Реализация проектов развития общественной инфраструктуры, основанных на местных инициативах</t>
  </si>
  <si>
    <t>% исполне-ния к плану 2018 г.</t>
  </si>
  <si>
    <t>Отклонение от плана  2018 г            ( +, - )</t>
  </si>
  <si>
    <t>Уточненный план на 2018 год</t>
  </si>
  <si>
    <t xml:space="preserve">Прочие дотации бюджетам муниципальных районов </t>
  </si>
  <si>
    <t xml:space="preserve">             субсидии на выполнение мунзадания (МФЦ)</t>
  </si>
  <si>
    <t>из них на приобретение антитеррористического и досмотрового оборудования</t>
  </si>
  <si>
    <t>централизация бюджетного (бухгалтерского) учета в муниципальных учреждениях</t>
  </si>
  <si>
    <t xml:space="preserve">              ЕДДС</t>
  </si>
  <si>
    <t>благоустройство территории модульных фельдшерско-акушерских пунктов</t>
  </si>
  <si>
    <t>строительство объектов инженерной инфраструктуры для фельдшерско-акушерских пунктов</t>
  </si>
  <si>
    <t>осуществление мероприятии по профилактике и соблюдению правопорядка на улицах и в других общественных местах (респ.)</t>
  </si>
  <si>
    <t>Субсидии на реализацию мероприятий по устойчивому развитию сельских территорий</t>
  </si>
  <si>
    <t>Субсидии на реализацию мероприятий по обеспечению жильем молодых семей</t>
  </si>
  <si>
    <t>Субсидии на поддержку отрасли культуры (денежное поощрение лучшим муниципальным учреждениям культуры)</t>
  </si>
  <si>
    <t>Субсидии на поддержку отрасли культуры (денежное поощрение лучшим работникам муниципальных учреждений культуры)</t>
  </si>
  <si>
    <t>выплата денежного поощрения лучшим муниципальным учреждениям культуры и их работникам</t>
  </si>
  <si>
    <t xml:space="preserve">              подпрограмма "Безопасный город"</t>
  </si>
  <si>
    <t>проведение проектно-сметной документации по строительству Байгуловской СОШ</t>
  </si>
  <si>
    <t>Субсидии на реализацию федеральных целевых программ (капитальный ремонт гидротехнических сооружений)</t>
  </si>
  <si>
    <t>Субсидии на обеспечение мероприятий по переселению граждан из аварийного жилфонда</t>
  </si>
  <si>
    <t>дальнейшее развитие многоуровневой системы профилактики правонарушений (респ.)</t>
  </si>
  <si>
    <t>Субсидии бюджетам на поддержку региональных проектов в сфере информационных технологий (респ.)</t>
  </si>
  <si>
    <t>приведение помещений, занимаемых участковыми уполномоченными полиции, в надлежащее состояние, в том числе проведение необходимых ремонтных работ</t>
  </si>
  <si>
    <t>реализация проектов, направленных на повышение уровня комплексного обустройства населенных пунктов, расположенных в сельской местности, объектами социальной и инженерной инфраструктуры</t>
  </si>
  <si>
    <t>Анализ исполнения районного бюджета Козловского района на 01.08.2018 года</t>
  </si>
  <si>
    <t>Фактическое исполнение на 01.08.2018 года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</si>
  <si>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</si>
  <si>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выполнение других обязательств муниципального образования </t>
  </si>
  <si>
    <t>повышение уровня комплексного обустройства населенных пунктов, расположенных в сельской местности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</si>
  <si>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</si>
  <si>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</si>
  <si>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обеспечение развития и укрепления МТБ домов культуры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</si>
</sst>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8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9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9" fillId="35" borderId="11" xfId="0" applyFont="1" applyFill="1" applyBorder="1" applyAlignment="1">
      <alignment wrapText="1"/>
    </xf>
    <xf numFmtId="0" fontId="18" fillId="35" borderId="11" xfId="0" applyFont="1" applyFill="1" applyBorder="1" applyAlignment="1">
      <alignment wrapText="1"/>
    </xf>
    <xf numFmtId="0" fontId="18" fillId="35" borderId="22" xfId="0" applyFont="1" applyFill="1" applyBorder="1" applyAlignment="1">
      <alignment wrapText="1"/>
    </xf>
    <xf numFmtId="4" fontId="18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vertical="top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2" fillId="0" borderId="11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5;&#1089;&#1086;&#1083;&#1080;&#1076;&#1080;&#1088;&#1086;&#1074;&#1072;&#1085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43">
          <cell r="C243">
            <v>2571.43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1"/>
  <sheetViews>
    <sheetView tabSelected="1" view="pageBreakPreview" zoomScaleSheetLayoutView="100" workbookViewId="0" topLeftCell="A1">
      <selection activeCell="A11" sqref="A11"/>
    </sheetView>
  </sheetViews>
  <sheetFormatPr defaultColWidth="9.00390625" defaultRowHeight="12.75"/>
  <cols>
    <col min="1" max="1" width="54.125" style="2" customWidth="1"/>
    <col min="2" max="2" width="15.125" style="2" customWidth="1"/>
    <col min="3" max="3" width="15.625" style="3" customWidth="1"/>
    <col min="4" max="4" width="10.25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78" t="s">
        <v>240</v>
      </c>
      <c r="B1" s="79"/>
      <c r="C1" s="79"/>
      <c r="D1" s="79"/>
      <c r="E1" s="79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218</v>
      </c>
      <c r="C3" s="44" t="s">
        <v>241</v>
      </c>
      <c r="D3" s="43" t="s">
        <v>216</v>
      </c>
      <c r="E3" s="45" t="s">
        <v>217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9" t="s">
        <v>2</v>
      </c>
      <c r="B5" s="18"/>
      <c r="C5" s="19"/>
      <c r="D5" s="20"/>
      <c r="E5" s="21"/>
    </row>
    <row r="6" spans="1:5" s="6" customFormat="1" ht="15">
      <c r="A6" s="39" t="s">
        <v>147</v>
      </c>
      <c r="B6" s="50">
        <f>SUM(B7)</f>
        <v>61438900</v>
      </c>
      <c r="C6" s="50">
        <f>SUM(C7)</f>
        <v>33333598.01</v>
      </c>
      <c r="D6" s="28">
        <f aca="true" t="shared" si="0" ref="D6:D35">IF(B6=0,"   ",C6/B6)</f>
        <v>0.5425487437112319</v>
      </c>
      <c r="E6" s="31">
        <f aca="true" t="shared" si="1" ref="E6:E35">C6-B6</f>
        <v>-28105301.99</v>
      </c>
    </row>
    <row r="7" spans="1:5" s="5" customFormat="1" ht="15" customHeight="1">
      <c r="A7" s="27" t="s">
        <v>29</v>
      </c>
      <c r="B7" s="51">
        <v>61438900</v>
      </c>
      <c r="C7" s="55">
        <v>33333598.01</v>
      </c>
      <c r="D7" s="28">
        <f t="shared" si="0"/>
        <v>0.5425487437112319</v>
      </c>
      <c r="E7" s="31">
        <f t="shared" si="1"/>
        <v>-28105301.99</v>
      </c>
    </row>
    <row r="8" spans="1:5" s="5" customFormat="1" ht="45" customHeight="1">
      <c r="A8" s="27" t="s">
        <v>100</v>
      </c>
      <c r="B8" s="50">
        <f>SUM(B9)</f>
        <v>2760300</v>
      </c>
      <c r="C8" s="50">
        <f>SUM(C9)</f>
        <v>1609106.24</v>
      </c>
      <c r="D8" s="28">
        <f t="shared" si="0"/>
        <v>0.582946143535123</v>
      </c>
      <c r="E8" s="31">
        <f t="shared" si="1"/>
        <v>-1151193.76</v>
      </c>
    </row>
    <row r="9" spans="1:5" s="5" customFormat="1" ht="29.25" customHeight="1">
      <c r="A9" s="27" t="s">
        <v>101</v>
      </c>
      <c r="B9" s="51">
        <v>2760300</v>
      </c>
      <c r="C9" s="55">
        <v>1609106.24</v>
      </c>
      <c r="D9" s="28">
        <f t="shared" si="0"/>
        <v>0.582946143535123</v>
      </c>
      <c r="E9" s="31">
        <f t="shared" si="1"/>
        <v>-1151193.76</v>
      </c>
    </row>
    <row r="10" spans="1:5" s="6" customFormat="1" ht="15">
      <c r="A10" s="39" t="s">
        <v>3</v>
      </c>
      <c r="B10" s="51">
        <f>SUM(B11:B12)</f>
        <v>10284083</v>
      </c>
      <c r="C10" s="51">
        <f>SUM(C11:C12)</f>
        <v>8702795.57</v>
      </c>
      <c r="D10" s="28">
        <f t="shared" si="0"/>
        <v>0.8462393360691469</v>
      </c>
      <c r="E10" s="31">
        <f t="shared" si="1"/>
        <v>-1581287.4299999997</v>
      </c>
    </row>
    <row r="11" spans="1:5" s="5" customFormat="1" ht="28.5" customHeight="1">
      <c r="A11" s="27" t="s">
        <v>146</v>
      </c>
      <c r="B11" s="51">
        <v>7934416</v>
      </c>
      <c r="C11" s="55">
        <v>4975278.4</v>
      </c>
      <c r="D11" s="28">
        <f t="shared" si="0"/>
        <v>0.627050358841785</v>
      </c>
      <c r="E11" s="31">
        <f t="shared" si="1"/>
        <v>-2959137.5999999996</v>
      </c>
    </row>
    <row r="12" spans="1:5" s="5" customFormat="1" ht="15">
      <c r="A12" s="27" t="s">
        <v>15</v>
      </c>
      <c r="B12" s="51">
        <v>2349667</v>
      </c>
      <c r="C12" s="55">
        <v>3727517.17</v>
      </c>
      <c r="D12" s="28">
        <f>IF(B12=0,"   ",C12/B12)</f>
        <v>1.5864023157323994</v>
      </c>
      <c r="E12" s="31">
        <f>C12-B12</f>
        <v>1377850.17</v>
      </c>
    </row>
    <row r="13" spans="1:5" s="5" customFormat="1" ht="15">
      <c r="A13" s="39" t="s">
        <v>102</v>
      </c>
      <c r="B13" s="50">
        <f>B14+B15</f>
        <v>1167400</v>
      </c>
      <c r="C13" s="50">
        <f>C14+C15</f>
        <v>231448.90000000002</v>
      </c>
      <c r="D13" s="28">
        <f t="shared" si="0"/>
        <v>0.19826015076237796</v>
      </c>
      <c r="E13" s="31">
        <f t="shared" si="1"/>
        <v>-935951.1</v>
      </c>
    </row>
    <row r="14" spans="1:5" s="5" customFormat="1" ht="15">
      <c r="A14" s="27" t="s">
        <v>164</v>
      </c>
      <c r="B14" s="51">
        <v>135100</v>
      </c>
      <c r="C14" s="55">
        <v>53749.48</v>
      </c>
      <c r="D14" s="28">
        <f t="shared" si="0"/>
        <v>0.3978495928941525</v>
      </c>
      <c r="E14" s="31">
        <f t="shared" si="1"/>
        <v>-81350.51999999999</v>
      </c>
    </row>
    <row r="15" spans="1:5" s="5" customFormat="1" ht="15">
      <c r="A15" s="27" t="s">
        <v>165</v>
      </c>
      <c r="B15" s="51">
        <v>1032300</v>
      </c>
      <c r="C15" s="55">
        <v>177699.42</v>
      </c>
      <c r="D15" s="28">
        <f>IF(B15=0,"   ",C15/B15)</f>
        <v>0.17213931996512644</v>
      </c>
      <c r="E15" s="31">
        <f>C15-B15</f>
        <v>-854600.58</v>
      </c>
    </row>
    <row r="16" spans="1:5" s="5" customFormat="1" ht="30">
      <c r="A16" s="39" t="s">
        <v>148</v>
      </c>
      <c r="B16" s="51">
        <f>SUM(B17:B18)</f>
        <v>8000</v>
      </c>
      <c r="C16" s="51">
        <f>SUM(C17:C18)</f>
        <v>1051.17</v>
      </c>
      <c r="D16" s="28">
        <f>IF(B16=0,"   ",C16/B16)</f>
        <v>0.13139625000000002</v>
      </c>
      <c r="E16" s="31">
        <f>C16-B16</f>
        <v>-6948.83</v>
      </c>
    </row>
    <row r="17" spans="1:5" s="5" customFormat="1" ht="15">
      <c r="A17" s="27" t="s">
        <v>16</v>
      </c>
      <c r="B17" s="51">
        <v>8000</v>
      </c>
      <c r="C17" s="51">
        <v>1713.73</v>
      </c>
      <c r="D17" s="28">
        <f>IF(B17=0,"   ",C17/B17)</f>
        <v>0.21421625</v>
      </c>
      <c r="E17" s="31">
        <f>C17-B17</f>
        <v>-6286.27</v>
      </c>
    </row>
    <row r="18" spans="1:5" s="5" customFormat="1" ht="15">
      <c r="A18" s="27" t="s">
        <v>40</v>
      </c>
      <c r="B18" s="51">
        <v>0</v>
      </c>
      <c r="C18" s="51">
        <v>-662.56</v>
      </c>
      <c r="D18" s="28" t="str">
        <f t="shared" si="0"/>
        <v>   </v>
      </c>
      <c r="E18" s="31">
        <f t="shared" si="1"/>
        <v>-662.56</v>
      </c>
    </row>
    <row r="19" spans="1:5" s="5" customFormat="1" ht="15">
      <c r="A19" s="39" t="s">
        <v>17</v>
      </c>
      <c r="B19" s="51">
        <v>2400000</v>
      </c>
      <c r="C19" s="51">
        <v>952084.2</v>
      </c>
      <c r="D19" s="28">
        <f t="shared" si="0"/>
        <v>0.39670174999999996</v>
      </c>
      <c r="E19" s="31">
        <f t="shared" si="1"/>
        <v>-1447915.8</v>
      </c>
    </row>
    <row r="20" spans="1:5" s="5" customFormat="1" ht="17.25" customHeight="1">
      <c r="A20" s="39" t="s">
        <v>30</v>
      </c>
      <c r="B20" s="51">
        <v>0</v>
      </c>
      <c r="C20" s="51">
        <v>726.74</v>
      </c>
      <c r="D20" s="28" t="str">
        <f t="shared" si="0"/>
        <v>   </v>
      </c>
      <c r="E20" s="31">
        <f t="shared" si="1"/>
        <v>726.74</v>
      </c>
    </row>
    <row r="21" spans="1:5" s="5" customFormat="1" ht="44.25" customHeight="1">
      <c r="A21" s="39" t="s">
        <v>150</v>
      </c>
      <c r="B21" s="51">
        <f>SUM(B22:B23)</f>
        <v>3652000</v>
      </c>
      <c r="C21" s="51">
        <f>SUM(C22:C23)</f>
        <v>2993436.84</v>
      </c>
      <c r="D21" s="28">
        <f t="shared" si="0"/>
        <v>0.8196705476451259</v>
      </c>
      <c r="E21" s="31">
        <f t="shared" si="1"/>
        <v>-658563.1600000001</v>
      </c>
    </row>
    <row r="22" spans="1:5" s="5" customFormat="1" ht="15">
      <c r="A22" s="27" t="s">
        <v>64</v>
      </c>
      <c r="B22" s="51">
        <v>3162000</v>
      </c>
      <c r="C22" s="51">
        <v>2230000.83</v>
      </c>
      <c r="D22" s="28">
        <f t="shared" si="0"/>
        <v>0.7052501043643264</v>
      </c>
      <c r="E22" s="31">
        <f t="shared" si="1"/>
        <v>-931999.1699999999</v>
      </c>
    </row>
    <row r="23" spans="1:5" s="5" customFormat="1" ht="16.5" customHeight="1">
      <c r="A23" s="27" t="s">
        <v>199</v>
      </c>
      <c r="B23" s="51">
        <v>490000</v>
      </c>
      <c r="C23" s="55">
        <v>763436.01</v>
      </c>
      <c r="D23" s="28">
        <f t="shared" si="0"/>
        <v>1.5580326734693877</v>
      </c>
      <c r="E23" s="31">
        <f t="shared" si="1"/>
        <v>273436.01</v>
      </c>
    </row>
    <row r="24" spans="1:5" s="5" customFormat="1" ht="30" customHeight="1">
      <c r="A24" s="39" t="s">
        <v>18</v>
      </c>
      <c r="B24" s="51">
        <f>SUM(B25)</f>
        <v>304500</v>
      </c>
      <c r="C24" s="51">
        <f>SUM(C25)</f>
        <v>245745.48</v>
      </c>
      <c r="D24" s="28">
        <f t="shared" si="0"/>
        <v>0.8070459113300493</v>
      </c>
      <c r="E24" s="31">
        <f t="shared" si="1"/>
        <v>-58754.51999999999</v>
      </c>
    </row>
    <row r="25" spans="1:5" s="5" customFormat="1" ht="15">
      <c r="A25" s="27" t="s">
        <v>19</v>
      </c>
      <c r="B25" s="51">
        <v>304500</v>
      </c>
      <c r="C25" s="51">
        <v>245745.48</v>
      </c>
      <c r="D25" s="28">
        <f t="shared" si="0"/>
        <v>0.8070459113300493</v>
      </c>
      <c r="E25" s="31">
        <f t="shared" si="1"/>
        <v>-58754.51999999999</v>
      </c>
    </row>
    <row r="26" spans="1:5" s="5" customFormat="1" ht="30">
      <c r="A26" s="39" t="s">
        <v>151</v>
      </c>
      <c r="B26" s="51">
        <v>1832100</v>
      </c>
      <c r="C26" s="51">
        <v>1016358.32</v>
      </c>
      <c r="D26" s="28">
        <f t="shared" si="0"/>
        <v>0.5547504612193658</v>
      </c>
      <c r="E26" s="31">
        <f t="shared" si="1"/>
        <v>-815741.68</v>
      </c>
    </row>
    <row r="27" spans="1:5" s="5" customFormat="1" ht="30" customHeight="1">
      <c r="A27" s="39" t="s">
        <v>152</v>
      </c>
      <c r="B27" s="51">
        <f>SUM(B28,B29)</f>
        <v>8838300</v>
      </c>
      <c r="C27" s="51">
        <f>SUM(C28,C29)</f>
        <v>497259.57</v>
      </c>
      <c r="D27" s="28">
        <f t="shared" si="0"/>
        <v>0.05626190217575778</v>
      </c>
      <c r="E27" s="31">
        <f t="shared" si="1"/>
        <v>-8341040.43</v>
      </c>
    </row>
    <row r="28" spans="1:5" s="5" customFormat="1" ht="30">
      <c r="A28" s="27" t="s">
        <v>153</v>
      </c>
      <c r="B28" s="51">
        <v>8538300</v>
      </c>
      <c r="C28" s="51">
        <v>0</v>
      </c>
      <c r="D28" s="28">
        <f t="shared" si="0"/>
        <v>0</v>
      </c>
      <c r="E28" s="31">
        <f t="shared" si="1"/>
        <v>-8538300</v>
      </c>
    </row>
    <row r="29" spans="1:5" s="5" customFormat="1" ht="15">
      <c r="A29" s="27" t="s">
        <v>35</v>
      </c>
      <c r="B29" s="51">
        <v>300000</v>
      </c>
      <c r="C29" s="51">
        <v>497259.57</v>
      </c>
      <c r="D29" s="28">
        <f t="shared" si="0"/>
        <v>1.6575319</v>
      </c>
      <c r="E29" s="31">
        <f t="shared" si="1"/>
        <v>197259.57</v>
      </c>
    </row>
    <row r="30" spans="1:5" s="5" customFormat="1" ht="17.25" customHeight="1">
      <c r="A30" s="39" t="s">
        <v>149</v>
      </c>
      <c r="B30" s="51">
        <v>2337300</v>
      </c>
      <c r="C30" s="51">
        <v>1603924.35</v>
      </c>
      <c r="D30" s="28">
        <f t="shared" si="0"/>
        <v>0.6862295597484277</v>
      </c>
      <c r="E30" s="31">
        <f t="shared" si="1"/>
        <v>-733375.6499999999</v>
      </c>
    </row>
    <row r="31" spans="1:5" s="5" customFormat="1" ht="15">
      <c r="A31" s="39" t="s">
        <v>20</v>
      </c>
      <c r="B31" s="51">
        <f>B32+B33</f>
        <v>7300</v>
      </c>
      <c r="C31" s="51">
        <f>C32+C33</f>
        <v>0</v>
      </c>
      <c r="D31" s="28">
        <f t="shared" si="0"/>
        <v>0</v>
      </c>
      <c r="E31" s="31">
        <f t="shared" si="1"/>
        <v>-7300</v>
      </c>
    </row>
    <row r="32" spans="1:5" s="8" customFormat="1" ht="15" customHeight="1">
      <c r="A32" s="27" t="s">
        <v>31</v>
      </c>
      <c r="B32" s="51">
        <v>0</v>
      </c>
      <c r="C32" s="50">
        <v>0</v>
      </c>
      <c r="D32" s="28" t="str">
        <f t="shared" si="0"/>
        <v>   </v>
      </c>
      <c r="E32" s="31">
        <f t="shared" si="1"/>
        <v>0</v>
      </c>
    </row>
    <row r="33" spans="1:5" s="8" customFormat="1" ht="15" customHeight="1">
      <c r="A33" s="27" t="s">
        <v>155</v>
      </c>
      <c r="B33" s="51">
        <v>7300</v>
      </c>
      <c r="C33" s="50">
        <v>0</v>
      </c>
      <c r="D33" s="28">
        <f t="shared" si="0"/>
        <v>0</v>
      </c>
      <c r="E33" s="31">
        <f t="shared" si="1"/>
        <v>-7300</v>
      </c>
    </row>
    <row r="34" spans="1:5" s="8" customFormat="1" ht="17.25" customHeight="1">
      <c r="A34" s="40" t="s">
        <v>4</v>
      </c>
      <c r="B34" s="52">
        <f>SUM(B6,B10,B16,B19,B20,B21,B24,B26,B27,B30,B31,B8,B13)</f>
        <v>95030183</v>
      </c>
      <c r="C34" s="52">
        <f>SUM(C6,C10,C16,C19,C20,C21,C24,C26,C27,C30,C31,C8,C13)</f>
        <v>51187535.39</v>
      </c>
      <c r="D34" s="30">
        <f t="shared" si="0"/>
        <v>0.5386450259703278</v>
      </c>
      <c r="E34" s="32">
        <f t="shared" si="1"/>
        <v>-43842647.61</v>
      </c>
    </row>
    <row r="35" spans="1:5" s="8" customFormat="1" ht="18" customHeight="1">
      <c r="A35" s="40" t="s">
        <v>69</v>
      </c>
      <c r="B35" s="52">
        <f>B36+B37+B41+B88+B113+B38</f>
        <v>253618709.33999997</v>
      </c>
      <c r="C35" s="52">
        <f>C36+C37+C41+C88+C113+C38</f>
        <v>137990966.75</v>
      </c>
      <c r="D35" s="30">
        <f t="shared" si="0"/>
        <v>0.5440882776712266</v>
      </c>
      <c r="E35" s="32">
        <f t="shared" si="1"/>
        <v>-115627742.58999997</v>
      </c>
    </row>
    <row r="36" spans="1:5" s="8" customFormat="1" ht="31.5" customHeight="1">
      <c r="A36" s="27" t="s">
        <v>41</v>
      </c>
      <c r="B36" s="51">
        <v>0</v>
      </c>
      <c r="C36" s="51">
        <v>0</v>
      </c>
      <c r="D36" s="28" t="str">
        <f aca="true" t="shared" si="2" ref="D36:D45">IF(B36=0,"   ",C36/B36)</f>
        <v>   </v>
      </c>
      <c r="E36" s="31">
        <f aca="true" t="shared" si="3" ref="E36:E45">C36-B36</f>
        <v>0</v>
      </c>
    </row>
    <row r="37" spans="1:5" s="8" customFormat="1" ht="46.5" customHeight="1">
      <c r="A37" s="27" t="s">
        <v>92</v>
      </c>
      <c r="B37" s="51">
        <v>0</v>
      </c>
      <c r="C37" s="50">
        <v>0</v>
      </c>
      <c r="D37" s="28" t="str">
        <f t="shared" si="2"/>
        <v>   </v>
      </c>
      <c r="E37" s="31">
        <f t="shared" si="3"/>
        <v>0</v>
      </c>
    </row>
    <row r="38" spans="1:5" s="8" customFormat="1" ht="18.75" customHeight="1">
      <c r="A38" s="27" t="s">
        <v>128</v>
      </c>
      <c r="B38" s="51">
        <f>B39+B40</f>
        <v>12942900</v>
      </c>
      <c r="C38" s="51">
        <f>C39+C40</f>
        <v>8243500</v>
      </c>
      <c r="D38" s="28">
        <f t="shared" si="2"/>
        <v>0.6369129020544082</v>
      </c>
      <c r="E38" s="31">
        <f t="shared" si="3"/>
        <v>-4699400</v>
      </c>
    </row>
    <row r="39" spans="1:5" s="8" customFormat="1" ht="30" customHeight="1">
      <c r="A39" s="27" t="s">
        <v>129</v>
      </c>
      <c r="B39" s="51">
        <v>7375600</v>
      </c>
      <c r="C39" s="50">
        <v>6607200</v>
      </c>
      <c r="D39" s="28">
        <f t="shared" si="2"/>
        <v>0.8958186452627583</v>
      </c>
      <c r="E39" s="31">
        <f t="shared" si="3"/>
        <v>-768400</v>
      </c>
    </row>
    <row r="40" spans="1:5" s="8" customFormat="1" ht="16.5" customHeight="1">
      <c r="A40" s="27" t="s">
        <v>219</v>
      </c>
      <c r="B40" s="51">
        <v>5567300</v>
      </c>
      <c r="C40" s="50">
        <v>1636300</v>
      </c>
      <c r="D40" s="28">
        <f>IF(B40=0,"   ",C40/B40)</f>
        <v>0.29391266861854043</v>
      </c>
      <c r="E40" s="31">
        <f>C40-B40</f>
        <v>-3931000</v>
      </c>
    </row>
    <row r="41" spans="1:5" s="5" customFormat="1" ht="19.5" customHeight="1">
      <c r="A41" s="27" t="s">
        <v>22</v>
      </c>
      <c r="B41" s="51">
        <f>B42+B74+B45+B72+B69+B51+B54+B63+B66+B48+B57+B60+B73</f>
        <v>61282527.449999996</v>
      </c>
      <c r="C41" s="51">
        <f>C42+C74+C45+C72+C69+C51+C54+C63+C66+C48+C57+C60</f>
        <v>18103914.63</v>
      </c>
      <c r="D41" s="28">
        <f t="shared" si="2"/>
        <v>0.2954172320123523</v>
      </c>
      <c r="E41" s="31">
        <f t="shared" si="3"/>
        <v>-43178612.81999999</v>
      </c>
    </row>
    <row r="42" spans="1:5" s="5" customFormat="1" ht="30">
      <c r="A42" s="27" t="s">
        <v>228</v>
      </c>
      <c r="B42" s="51">
        <f>B43+B44</f>
        <v>5773988.8</v>
      </c>
      <c r="C42" s="51">
        <f>C43+C44</f>
        <v>4613345.44</v>
      </c>
      <c r="D42" s="28">
        <f t="shared" si="2"/>
        <v>0.7989875976205566</v>
      </c>
      <c r="E42" s="31">
        <f t="shared" si="3"/>
        <v>-1160643.3599999994</v>
      </c>
    </row>
    <row r="43" spans="1:5" s="5" customFormat="1" ht="13.5" customHeight="1">
      <c r="A43" s="41" t="s">
        <v>85</v>
      </c>
      <c r="B43" s="51">
        <v>3239066.02</v>
      </c>
      <c r="C43" s="51">
        <v>2587973.58</v>
      </c>
      <c r="D43" s="28">
        <f t="shared" si="2"/>
        <v>0.7989875982830384</v>
      </c>
      <c r="E43" s="31">
        <f t="shared" si="3"/>
        <v>-651092.44</v>
      </c>
    </row>
    <row r="44" spans="1:5" s="5" customFormat="1" ht="13.5" customHeight="1">
      <c r="A44" s="41" t="s">
        <v>65</v>
      </c>
      <c r="B44" s="51">
        <v>2534922.78</v>
      </c>
      <c r="C44" s="51">
        <v>2025371.86</v>
      </c>
      <c r="D44" s="28">
        <f t="shared" si="2"/>
        <v>0.7989875967740525</v>
      </c>
      <c r="E44" s="31">
        <f t="shared" si="3"/>
        <v>-509550.9199999997</v>
      </c>
    </row>
    <row r="45" spans="1:5" s="5" customFormat="1" ht="30">
      <c r="A45" s="27" t="s">
        <v>227</v>
      </c>
      <c r="B45" s="51">
        <f>B46+B47</f>
        <v>1924164.89</v>
      </c>
      <c r="C45" s="51">
        <f>C46+C47</f>
        <v>482596.97000000003</v>
      </c>
      <c r="D45" s="28">
        <f t="shared" si="2"/>
        <v>0.25080853127925024</v>
      </c>
      <c r="E45" s="31">
        <f t="shared" si="3"/>
        <v>-1441567.92</v>
      </c>
    </row>
    <row r="46" spans="1:5" ht="16.5" customHeight="1">
      <c r="A46" s="41" t="s">
        <v>85</v>
      </c>
      <c r="B46" s="51">
        <v>1808715</v>
      </c>
      <c r="C46" s="66">
        <v>453641.15</v>
      </c>
      <c r="D46" s="67">
        <f>IF(B46=0,"   ",C46/B46*100)</f>
        <v>25.080852981260175</v>
      </c>
      <c r="E46" s="68">
        <f>C46-B46</f>
        <v>-1355073.85</v>
      </c>
    </row>
    <row r="47" spans="1:5" ht="15.75" customHeight="1">
      <c r="A47" s="41" t="s">
        <v>65</v>
      </c>
      <c r="B47" s="51">
        <v>115449.89</v>
      </c>
      <c r="C47" s="66">
        <v>28955.82</v>
      </c>
      <c r="D47" s="67">
        <f>IF(B47=0,"   ",C47/B47*100)</f>
        <v>25.080855425674294</v>
      </c>
      <c r="E47" s="68">
        <f>C47-B47</f>
        <v>-86494.07</v>
      </c>
    </row>
    <row r="48" spans="1:5" ht="30.75" customHeight="1">
      <c r="A48" s="39" t="s">
        <v>194</v>
      </c>
      <c r="B48" s="51">
        <f>B49+B50</f>
        <v>6407468.18</v>
      </c>
      <c r="C48" s="51">
        <f>C49+C50</f>
        <v>0</v>
      </c>
      <c r="D48" s="67">
        <f>IF(B48=0,"   ",C48/B48*100)</f>
        <v>0</v>
      </c>
      <c r="E48" s="68">
        <f>C48-B48</f>
        <v>-6407468.18</v>
      </c>
    </row>
    <row r="49" spans="1:5" ht="16.5" customHeight="1">
      <c r="A49" s="41" t="s">
        <v>85</v>
      </c>
      <c r="B49" s="51">
        <v>6209299.06</v>
      </c>
      <c r="C49" s="51">
        <v>0</v>
      </c>
      <c r="D49" s="67">
        <f>IF(B49=0,"   ",C49/B49*100)</f>
        <v>0</v>
      </c>
      <c r="E49" s="68">
        <f>C49-B49</f>
        <v>-6209299.06</v>
      </c>
    </row>
    <row r="50" spans="1:5" ht="15.75" customHeight="1">
      <c r="A50" s="41" t="s">
        <v>65</v>
      </c>
      <c r="B50" s="51">
        <v>198169.12</v>
      </c>
      <c r="C50" s="51">
        <v>0</v>
      </c>
      <c r="D50" s="67">
        <f>IF(B50=0,"   ",C50/B50*100)</f>
        <v>0</v>
      </c>
      <c r="E50" s="68">
        <f>C50-B50</f>
        <v>-198169.12</v>
      </c>
    </row>
    <row r="51" spans="1:5" ht="31.5" customHeight="1">
      <c r="A51" s="27" t="s">
        <v>234</v>
      </c>
      <c r="B51" s="51">
        <f>B52+B53</f>
        <v>0</v>
      </c>
      <c r="C51" s="51">
        <f>C52+C53</f>
        <v>0</v>
      </c>
      <c r="D51" s="28" t="str">
        <f>IF(B51=0,"   ",C51/B51)</f>
        <v>   </v>
      </c>
      <c r="E51" s="68">
        <f aca="true" t="shared" si="4" ref="E51:E66">C51-B51</f>
        <v>0</v>
      </c>
    </row>
    <row r="52" spans="1:5" ht="16.5" customHeight="1">
      <c r="A52" s="41" t="s">
        <v>85</v>
      </c>
      <c r="B52" s="51">
        <v>0</v>
      </c>
      <c r="C52" s="51">
        <v>0</v>
      </c>
      <c r="D52" s="67" t="str">
        <f>IF(B52=0,"   ",C52/B52*100)</f>
        <v>   </v>
      </c>
      <c r="E52" s="68">
        <f t="shared" si="4"/>
        <v>0</v>
      </c>
    </row>
    <row r="53" spans="1:5" ht="15.75" customHeight="1">
      <c r="A53" s="41" t="s">
        <v>65</v>
      </c>
      <c r="B53" s="51">
        <v>0</v>
      </c>
      <c r="C53" s="51">
        <v>0</v>
      </c>
      <c r="D53" s="67" t="str">
        <f>IF(B53=0,"   ",C53/B53*100)</f>
        <v>   </v>
      </c>
      <c r="E53" s="68">
        <f t="shared" si="4"/>
        <v>0</v>
      </c>
    </row>
    <row r="54" spans="1:5" s="5" customFormat="1" ht="30">
      <c r="A54" s="27" t="s">
        <v>190</v>
      </c>
      <c r="B54" s="51">
        <f>B55+B56</f>
        <v>8571.43</v>
      </c>
      <c r="C54" s="51">
        <f>C55+C56</f>
        <v>8571.43</v>
      </c>
      <c r="D54" s="28">
        <f aca="true" t="shared" si="5" ref="D54:D66">IF(B54=0,"   ",C54/B54)</f>
        <v>1</v>
      </c>
      <c r="E54" s="31">
        <f t="shared" si="4"/>
        <v>0</v>
      </c>
    </row>
    <row r="55" spans="1:5" s="5" customFormat="1" ht="13.5" customHeight="1">
      <c r="A55" s="41" t="s">
        <v>85</v>
      </c>
      <c r="B55" s="51">
        <v>6000</v>
      </c>
      <c r="C55" s="51">
        <v>6000</v>
      </c>
      <c r="D55" s="28">
        <f t="shared" si="5"/>
        <v>1</v>
      </c>
      <c r="E55" s="31">
        <f t="shared" si="4"/>
        <v>0</v>
      </c>
    </row>
    <row r="56" spans="1:5" s="5" customFormat="1" ht="13.5" customHeight="1">
      <c r="A56" s="41" t="s">
        <v>65</v>
      </c>
      <c r="B56" s="51">
        <v>2571.43</v>
      </c>
      <c r="C56" s="51">
        <v>2571.43</v>
      </c>
      <c r="D56" s="28">
        <f t="shared" si="5"/>
        <v>1</v>
      </c>
      <c r="E56" s="31">
        <f t="shared" si="4"/>
        <v>0</v>
      </c>
    </row>
    <row r="57" spans="1:5" s="5" customFormat="1" ht="45">
      <c r="A57" s="27" t="s">
        <v>229</v>
      </c>
      <c r="B57" s="51">
        <f>B58+B59</f>
        <v>150000</v>
      </c>
      <c r="C57" s="51">
        <f>C58+C59</f>
        <v>150000</v>
      </c>
      <c r="D57" s="28">
        <f aca="true" t="shared" si="6" ref="D57:D62">IF(B57=0,"   ",C57/B57)</f>
        <v>1</v>
      </c>
      <c r="E57" s="31">
        <f aca="true" t="shared" si="7" ref="E57:E62">C57-B57</f>
        <v>0</v>
      </c>
    </row>
    <row r="58" spans="1:5" s="5" customFormat="1" ht="13.5" customHeight="1">
      <c r="A58" s="41" t="s">
        <v>85</v>
      </c>
      <c r="B58" s="51">
        <v>100000</v>
      </c>
      <c r="C58" s="51">
        <v>100000</v>
      </c>
      <c r="D58" s="28">
        <f t="shared" si="6"/>
        <v>1</v>
      </c>
      <c r="E58" s="31">
        <f t="shared" si="7"/>
        <v>0</v>
      </c>
    </row>
    <row r="59" spans="1:5" s="5" customFormat="1" ht="13.5" customHeight="1">
      <c r="A59" s="41" t="s">
        <v>65</v>
      </c>
      <c r="B59" s="51">
        <v>50000</v>
      </c>
      <c r="C59" s="51">
        <v>50000</v>
      </c>
      <c r="D59" s="28">
        <f t="shared" si="6"/>
        <v>1</v>
      </c>
      <c r="E59" s="31">
        <f t="shared" si="7"/>
        <v>0</v>
      </c>
    </row>
    <row r="60" spans="1:5" s="5" customFormat="1" ht="45">
      <c r="A60" s="27" t="s">
        <v>230</v>
      </c>
      <c r="B60" s="51">
        <f>B61+B62</f>
        <v>75000</v>
      </c>
      <c r="C60" s="51">
        <f>C61+C62</f>
        <v>75000</v>
      </c>
      <c r="D60" s="28">
        <f t="shared" si="6"/>
        <v>1</v>
      </c>
      <c r="E60" s="31">
        <f t="shared" si="7"/>
        <v>0</v>
      </c>
    </row>
    <row r="61" spans="1:5" s="5" customFormat="1" ht="13.5" customHeight="1">
      <c r="A61" s="41" t="s">
        <v>85</v>
      </c>
      <c r="B61" s="51">
        <v>50000</v>
      </c>
      <c r="C61" s="51">
        <v>50000</v>
      </c>
      <c r="D61" s="28">
        <f t="shared" si="6"/>
        <v>1</v>
      </c>
      <c r="E61" s="31">
        <f t="shared" si="7"/>
        <v>0</v>
      </c>
    </row>
    <row r="62" spans="1:5" s="5" customFormat="1" ht="13.5" customHeight="1">
      <c r="A62" s="41" t="s">
        <v>65</v>
      </c>
      <c r="B62" s="51">
        <v>25000</v>
      </c>
      <c r="C62" s="51">
        <v>25000</v>
      </c>
      <c r="D62" s="28">
        <f t="shared" si="6"/>
        <v>1</v>
      </c>
      <c r="E62" s="31">
        <f t="shared" si="7"/>
        <v>0</v>
      </c>
    </row>
    <row r="63" spans="1:5" s="5" customFormat="1" ht="60">
      <c r="A63" s="27" t="s">
        <v>242</v>
      </c>
      <c r="B63" s="51">
        <f>B64+B65</f>
        <v>1945749</v>
      </c>
      <c r="C63" s="51">
        <f>C64+C65</f>
        <v>359099.99</v>
      </c>
      <c r="D63" s="28">
        <f t="shared" si="5"/>
        <v>0.1845561734838358</v>
      </c>
      <c r="E63" s="31">
        <f t="shared" si="4"/>
        <v>-1586649.01</v>
      </c>
    </row>
    <row r="64" spans="1:5" s="5" customFormat="1" ht="13.5" customHeight="1">
      <c r="A64" s="41" t="s">
        <v>85</v>
      </c>
      <c r="B64" s="51">
        <v>1829004.06</v>
      </c>
      <c r="C64" s="51">
        <v>337553.99</v>
      </c>
      <c r="D64" s="28">
        <f t="shared" si="5"/>
        <v>0.1845561731557884</v>
      </c>
      <c r="E64" s="31">
        <f t="shared" si="4"/>
        <v>-1491450.07</v>
      </c>
    </row>
    <row r="65" spans="1:5" s="5" customFormat="1" ht="13.5" customHeight="1">
      <c r="A65" s="41" t="s">
        <v>65</v>
      </c>
      <c r="B65" s="51">
        <v>116744.94</v>
      </c>
      <c r="C65" s="51">
        <v>21546</v>
      </c>
      <c r="D65" s="28">
        <f t="shared" si="5"/>
        <v>0.18455617862324483</v>
      </c>
      <c r="E65" s="31">
        <f t="shared" si="4"/>
        <v>-95198.94</v>
      </c>
    </row>
    <row r="66" spans="1:5" s="5" customFormat="1" ht="45">
      <c r="A66" s="27" t="s">
        <v>191</v>
      </c>
      <c r="B66" s="51">
        <f>SUM(B67:B68)</f>
        <v>1013300</v>
      </c>
      <c r="C66" s="51">
        <f>SUM(C67:C68)</f>
        <v>0</v>
      </c>
      <c r="D66" s="28">
        <f t="shared" si="5"/>
        <v>0</v>
      </c>
      <c r="E66" s="31">
        <f t="shared" si="4"/>
        <v>-1013300</v>
      </c>
    </row>
    <row r="67" spans="1:5" s="5" customFormat="1" ht="13.5" customHeight="1">
      <c r="A67" s="41" t="s">
        <v>85</v>
      </c>
      <c r="B67" s="51">
        <v>952500</v>
      </c>
      <c r="C67" s="51">
        <v>0</v>
      </c>
      <c r="D67" s="28">
        <f>IF(B67=0,"   ",C67/B67)</f>
        <v>0</v>
      </c>
      <c r="E67" s="31">
        <f aca="true" t="shared" si="8" ref="E67:E72">C67-B67</f>
        <v>-952500</v>
      </c>
    </row>
    <row r="68" spans="1:5" s="5" customFormat="1" ht="13.5" customHeight="1">
      <c r="A68" s="41" t="s">
        <v>65</v>
      </c>
      <c r="B68" s="51">
        <v>60800</v>
      </c>
      <c r="C68" s="51">
        <v>0</v>
      </c>
      <c r="D68" s="28">
        <f>IF(B68=0,"   ",C68/B68)</f>
        <v>0</v>
      </c>
      <c r="E68" s="31">
        <f t="shared" si="8"/>
        <v>-60800</v>
      </c>
    </row>
    <row r="69" spans="1:5" s="5" customFormat="1" ht="30.75" customHeight="1">
      <c r="A69" s="27" t="s">
        <v>235</v>
      </c>
      <c r="B69" s="51">
        <f>B70+B71</f>
        <v>0</v>
      </c>
      <c r="C69" s="51">
        <f>C70+C71</f>
        <v>0</v>
      </c>
      <c r="D69" s="28" t="str">
        <f>IF(B69=0,"   ",C69/B69)</f>
        <v>   </v>
      </c>
      <c r="E69" s="31">
        <f t="shared" si="8"/>
        <v>0</v>
      </c>
    </row>
    <row r="70" spans="1:5" s="5" customFormat="1" ht="20.25" customHeight="1">
      <c r="A70" s="27" t="s">
        <v>112</v>
      </c>
      <c r="B70" s="51">
        <v>0</v>
      </c>
      <c r="C70" s="51">
        <v>0</v>
      </c>
      <c r="D70" s="28" t="str">
        <f>IF(B70=0,"   ",C70/B70)</f>
        <v>   </v>
      </c>
      <c r="E70" s="31">
        <f t="shared" si="8"/>
        <v>0</v>
      </c>
    </row>
    <row r="71" spans="1:5" s="5" customFormat="1" ht="20.25" customHeight="1">
      <c r="A71" s="27" t="s">
        <v>113</v>
      </c>
      <c r="B71" s="51">
        <v>0</v>
      </c>
      <c r="C71" s="51">
        <v>0</v>
      </c>
      <c r="D71" s="28" t="str">
        <f>IF(B71=0,"   ",C71/B71)</f>
        <v>   </v>
      </c>
      <c r="E71" s="31">
        <f t="shared" si="8"/>
        <v>0</v>
      </c>
    </row>
    <row r="72" spans="1:5" s="5" customFormat="1" ht="48" customHeight="1">
      <c r="A72" s="27" t="s">
        <v>130</v>
      </c>
      <c r="B72" s="51">
        <v>1615800</v>
      </c>
      <c r="C72" s="51">
        <v>0</v>
      </c>
      <c r="D72" s="28">
        <f aca="true" t="shared" si="9" ref="D72:D84">IF(B72=0,"   ",C72/B72)</f>
        <v>0</v>
      </c>
      <c r="E72" s="31">
        <f t="shared" si="8"/>
        <v>-1615800</v>
      </c>
    </row>
    <row r="73" spans="1:5" s="5" customFormat="1" ht="29.25" customHeight="1">
      <c r="A73" s="27" t="s">
        <v>237</v>
      </c>
      <c r="B73" s="51">
        <v>1343785.15</v>
      </c>
      <c r="C73" s="51">
        <v>0</v>
      </c>
      <c r="D73" s="28">
        <f>IF(B73=0,"   ",C73/B73)</f>
        <v>0</v>
      </c>
      <c r="E73" s="31">
        <f>C73-B73</f>
        <v>-1343785.15</v>
      </c>
    </row>
    <row r="74" spans="1:5" s="5" customFormat="1" ht="15">
      <c r="A74" s="27" t="s">
        <v>72</v>
      </c>
      <c r="B74" s="51">
        <f>B76+B79+B82+B83+B84+B85+B86+B87</f>
        <v>41024700</v>
      </c>
      <c r="C74" s="51">
        <f>C76+C79+C82+C83+C84+C85+C86+C87</f>
        <v>12415300.8</v>
      </c>
      <c r="D74" s="28">
        <f t="shared" si="9"/>
        <v>0.30262989857329853</v>
      </c>
      <c r="E74" s="31">
        <f aca="true" t="shared" si="10" ref="E74:E88">C74-B74</f>
        <v>-28609399.2</v>
      </c>
    </row>
    <row r="75" spans="1:5" s="5" customFormat="1" ht="15">
      <c r="A75" s="27" t="s">
        <v>133</v>
      </c>
      <c r="B75" s="51"/>
      <c r="C75" s="55"/>
      <c r="D75" s="28" t="str">
        <f t="shared" si="9"/>
        <v>   </v>
      </c>
      <c r="E75" s="31">
        <f t="shared" si="10"/>
        <v>0</v>
      </c>
    </row>
    <row r="76" spans="1:5" s="5" customFormat="1" ht="30">
      <c r="A76" s="27" t="s">
        <v>131</v>
      </c>
      <c r="B76" s="51">
        <f>B77+B78</f>
        <v>19152900</v>
      </c>
      <c r="C76" s="51">
        <f>C77+C78</f>
        <v>5786769</v>
      </c>
      <c r="D76" s="28">
        <f t="shared" si="9"/>
        <v>0.3021353946399762</v>
      </c>
      <c r="E76" s="31">
        <f t="shared" si="10"/>
        <v>-13366131</v>
      </c>
    </row>
    <row r="77" spans="1:5" s="5" customFormat="1" ht="15">
      <c r="A77" s="41" t="s">
        <v>85</v>
      </c>
      <c r="B77" s="51">
        <v>0</v>
      </c>
      <c r="C77" s="51">
        <v>0</v>
      </c>
      <c r="D77" s="28" t="str">
        <f t="shared" si="9"/>
        <v>   </v>
      </c>
      <c r="E77" s="31">
        <f t="shared" si="10"/>
        <v>0</v>
      </c>
    </row>
    <row r="78" spans="1:5" s="5" customFormat="1" ht="15">
      <c r="A78" s="41" t="s">
        <v>65</v>
      </c>
      <c r="B78" s="51">
        <v>19152900</v>
      </c>
      <c r="C78" s="55">
        <v>5786769</v>
      </c>
      <c r="D78" s="28">
        <f t="shared" si="9"/>
        <v>0.3021353946399762</v>
      </c>
      <c r="E78" s="31">
        <f t="shared" si="10"/>
        <v>-13366131</v>
      </c>
    </row>
    <row r="79" spans="1:5" s="5" customFormat="1" ht="30">
      <c r="A79" s="27" t="s">
        <v>132</v>
      </c>
      <c r="B79" s="51">
        <f>B80+B81</f>
        <v>4089700</v>
      </c>
      <c r="C79" s="51">
        <f>C80+C81</f>
        <v>1808439</v>
      </c>
      <c r="D79" s="28">
        <f t="shared" si="9"/>
        <v>0.44219355942978705</v>
      </c>
      <c r="E79" s="31">
        <f t="shared" si="10"/>
        <v>-2281261</v>
      </c>
    </row>
    <row r="80" spans="1:5" s="5" customFormat="1" ht="15">
      <c r="A80" s="41" t="s">
        <v>85</v>
      </c>
      <c r="B80" s="51">
        <v>0</v>
      </c>
      <c r="C80" s="51">
        <v>0</v>
      </c>
      <c r="D80" s="28" t="str">
        <f t="shared" si="9"/>
        <v>   </v>
      </c>
      <c r="E80" s="31">
        <f t="shared" si="10"/>
        <v>0</v>
      </c>
    </row>
    <row r="81" spans="1:5" s="5" customFormat="1" ht="15">
      <c r="A81" s="41" t="s">
        <v>65</v>
      </c>
      <c r="B81" s="51">
        <v>4089700</v>
      </c>
      <c r="C81" s="55">
        <v>1808439</v>
      </c>
      <c r="D81" s="28">
        <f t="shared" si="9"/>
        <v>0.44219355942978705</v>
      </c>
      <c r="E81" s="31">
        <f t="shared" si="10"/>
        <v>-2281261</v>
      </c>
    </row>
    <row r="82" spans="1:5" s="5" customFormat="1" ht="42" customHeight="1">
      <c r="A82" s="41" t="s">
        <v>207</v>
      </c>
      <c r="B82" s="51">
        <v>2901600</v>
      </c>
      <c r="C82" s="55">
        <v>2901600</v>
      </c>
      <c r="D82" s="28">
        <f t="shared" si="9"/>
        <v>1</v>
      </c>
      <c r="E82" s="31">
        <f t="shared" si="10"/>
        <v>0</v>
      </c>
    </row>
    <row r="83" spans="1:5" s="5" customFormat="1" ht="44.25" customHeight="1">
      <c r="A83" s="41" t="s">
        <v>206</v>
      </c>
      <c r="B83" s="51">
        <v>830300</v>
      </c>
      <c r="C83" s="55">
        <v>415200</v>
      </c>
      <c r="D83" s="28">
        <f t="shared" si="9"/>
        <v>0.5000602191978802</v>
      </c>
      <c r="E83" s="31">
        <f t="shared" si="10"/>
        <v>-415100</v>
      </c>
    </row>
    <row r="84" spans="1:5" s="5" customFormat="1" ht="45">
      <c r="A84" s="27" t="s">
        <v>209</v>
      </c>
      <c r="B84" s="51">
        <v>2393700</v>
      </c>
      <c r="C84" s="51">
        <v>1503292.8</v>
      </c>
      <c r="D84" s="28">
        <f t="shared" si="9"/>
        <v>0.6280205539541296</v>
      </c>
      <c r="E84" s="31">
        <f t="shared" si="10"/>
        <v>-890407.2</v>
      </c>
    </row>
    <row r="85" spans="1:5" ht="42.75" customHeight="1">
      <c r="A85" s="80" t="s">
        <v>226</v>
      </c>
      <c r="B85" s="51">
        <v>292500</v>
      </c>
      <c r="C85" s="51">
        <v>0</v>
      </c>
      <c r="D85" s="67">
        <f>IF(B85=0,"   ",C85/B85*100)</f>
        <v>0</v>
      </c>
      <c r="E85" s="68">
        <f t="shared" si="10"/>
        <v>-292500</v>
      </c>
    </row>
    <row r="86" spans="1:5" ht="31.5" customHeight="1">
      <c r="A86" s="80" t="s">
        <v>236</v>
      </c>
      <c r="B86" s="51">
        <v>34000</v>
      </c>
      <c r="C86" s="51">
        <v>0</v>
      </c>
      <c r="D86" s="67">
        <f>IF(B86=0,"   ",C86/B86*100)</f>
        <v>0</v>
      </c>
      <c r="E86" s="68">
        <f>C86-B86</f>
        <v>-34000</v>
      </c>
    </row>
    <row r="87" spans="1:5" ht="59.25" customHeight="1">
      <c r="A87" s="80" t="s">
        <v>239</v>
      </c>
      <c r="B87" s="51">
        <v>11330000</v>
      </c>
      <c r="C87" s="51">
        <v>0</v>
      </c>
      <c r="D87" s="67">
        <f>IF(B87=0,"   ",C87/B87*100)</f>
        <v>0</v>
      </c>
      <c r="E87" s="68">
        <f>C87-B87</f>
        <v>-11330000</v>
      </c>
    </row>
    <row r="88" spans="1:5" s="5" customFormat="1" ht="18" customHeight="1">
      <c r="A88" s="27" t="s">
        <v>21</v>
      </c>
      <c r="B88" s="51">
        <f>B89+B91+B92+B93+B109+B112+B90</f>
        <v>165407081.89</v>
      </c>
      <c r="C88" s="51">
        <f>C89+C91+C92+C93+C109+C112+C90</f>
        <v>102607452.11999999</v>
      </c>
      <c r="D88" s="28">
        <f>IF(B88=0,"   ",C88/B88)</f>
        <v>0.6203328838618688</v>
      </c>
      <c r="E88" s="31">
        <f t="shared" si="10"/>
        <v>-62799629.769999996</v>
      </c>
    </row>
    <row r="89" spans="1:5" s="5" customFormat="1" ht="15" customHeight="1">
      <c r="A89" s="27" t="s">
        <v>73</v>
      </c>
      <c r="B89" s="51">
        <v>1459300</v>
      </c>
      <c r="C89" s="55">
        <v>734681.56</v>
      </c>
      <c r="D89" s="28">
        <f aca="true" t="shared" si="11" ref="D89:D101">IF(B89=0,"   ",C89/B89)</f>
        <v>0.5034479270883301</v>
      </c>
      <c r="E89" s="31">
        <f aca="true" t="shared" si="12" ref="E89:E101">C89-B89</f>
        <v>-724618.44</v>
      </c>
    </row>
    <row r="90" spans="1:5" s="5" customFormat="1" ht="27.75" customHeight="1">
      <c r="A90" s="70" t="s">
        <v>127</v>
      </c>
      <c r="B90" s="51">
        <v>104800</v>
      </c>
      <c r="C90" s="55">
        <v>104800</v>
      </c>
      <c r="D90" s="28">
        <f t="shared" si="11"/>
        <v>1</v>
      </c>
      <c r="E90" s="31">
        <f t="shared" si="12"/>
        <v>0</v>
      </c>
    </row>
    <row r="91" spans="1:5" s="5" customFormat="1" ht="30">
      <c r="A91" s="27" t="s">
        <v>74</v>
      </c>
      <c r="B91" s="51">
        <v>1069000</v>
      </c>
      <c r="C91" s="55">
        <v>712120</v>
      </c>
      <c r="D91" s="28">
        <f t="shared" si="11"/>
        <v>0.666155285313377</v>
      </c>
      <c r="E91" s="31">
        <f t="shared" si="12"/>
        <v>-356880</v>
      </c>
    </row>
    <row r="92" spans="1:5" s="5" customFormat="1" ht="30">
      <c r="A92" s="27" t="s">
        <v>75</v>
      </c>
      <c r="B92" s="51">
        <v>216641.89</v>
      </c>
      <c r="C92" s="55">
        <v>116087.35</v>
      </c>
      <c r="D92" s="28">
        <f t="shared" si="11"/>
        <v>0.535849045630095</v>
      </c>
      <c r="E92" s="31">
        <f t="shared" si="12"/>
        <v>-100554.54000000001</v>
      </c>
    </row>
    <row r="93" spans="1:5" s="5" customFormat="1" ht="30">
      <c r="A93" s="27" t="s">
        <v>78</v>
      </c>
      <c r="B93" s="51">
        <f>B94+B95+B97+B98+B99+B100+B102+B96+B101+B103+B104+B107+B108</f>
        <v>160355700</v>
      </c>
      <c r="C93" s="51">
        <f>C94+C95+C97+C98+C99+C100+C102+C96+C101+C103+C104+C107+C108</f>
        <v>99078249.34</v>
      </c>
      <c r="D93" s="28">
        <f t="shared" si="11"/>
        <v>0.6178654662104309</v>
      </c>
      <c r="E93" s="31">
        <f t="shared" si="12"/>
        <v>-61277450.66</v>
      </c>
    </row>
    <row r="94" spans="1:5" s="5" customFormat="1" ht="15">
      <c r="A94" s="27" t="s">
        <v>79</v>
      </c>
      <c r="B94" s="51">
        <v>16463300</v>
      </c>
      <c r="C94" s="51">
        <v>9603300</v>
      </c>
      <c r="D94" s="28">
        <f t="shared" si="11"/>
        <v>0.5833156171605935</v>
      </c>
      <c r="E94" s="31">
        <f t="shared" si="12"/>
        <v>-6860000</v>
      </c>
    </row>
    <row r="95" spans="1:5" s="5" customFormat="1" ht="15">
      <c r="A95" s="27" t="s">
        <v>110</v>
      </c>
      <c r="B95" s="51">
        <v>104093700</v>
      </c>
      <c r="C95" s="55">
        <v>64667500</v>
      </c>
      <c r="D95" s="28">
        <f t="shared" si="11"/>
        <v>0.621243168414611</v>
      </c>
      <c r="E95" s="31">
        <f t="shared" si="12"/>
        <v>-39426200</v>
      </c>
    </row>
    <row r="96" spans="1:5" s="5" customFormat="1" ht="27.75" customHeight="1">
      <c r="A96" s="27" t="s">
        <v>125</v>
      </c>
      <c r="B96" s="51">
        <v>35879200</v>
      </c>
      <c r="C96" s="55">
        <v>22719100</v>
      </c>
      <c r="D96" s="28">
        <f t="shared" si="11"/>
        <v>0.6332108854155054</v>
      </c>
      <c r="E96" s="31">
        <f t="shared" si="12"/>
        <v>-13160100</v>
      </c>
    </row>
    <row r="97" spans="1:5" s="5" customFormat="1" ht="15">
      <c r="A97" s="27" t="s">
        <v>80</v>
      </c>
      <c r="B97" s="51">
        <v>833900</v>
      </c>
      <c r="C97" s="55">
        <v>435585.34</v>
      </c>
      <c r="D97" s="28">
        <f t="shared" si="11"/>
        <v>0.5223472118959108</v>
      </c>
      <c r="E97" s="31">
        <f t="shared" si="12"/>
        <v>-398314.66</v>
      </c>
    </row>
    <row r="98" spans="1:5" s="5" customFormat="1" ht="15">
      <c r="A98" s="27" t="s">
        <v>81</v>
      </c>
      <c r="B98" s="51">
        <v>500</v>
      </c>
      <c r="C98" s="55">
        <v>290</v>
      </c>
      <c r="D98" s="28">
        <f t="shared" si="11"/>
        <v>0.58</v>
      </c>
      <c r="E98" s="31">
        <f t="shared" si="12"/>
        <v>-210</v>
      </c>
    </row>
    <row r="99" spans="1:5" s="5" customFormat="1" ht="30">
      <c r="A99" s="27" t="s">
        <v>93</v>
      </c>
      <c r="B99" s="51">
        <v>0</v>
      </c>
      <c r="C99" s="55">
        <v>0</v>
      </c>
      <c r="D99" s="28" t="str">
        <f t="shared" si="11"/>
        <v>   </v>
      </c>
      <c r="E99" s="31">
        <f t="shared" si="12"/>
        <v>0</v>
      </c>
    </row>
    <row r="100" spans="1:5" s="5" customFormat="1" ht="16.5" customHeight="1">
      <c r="A100" s="27" t="s">
        <v>96</v>
      </c>
      <c r="B100" s="51">
        <v>0</v>
      </c>
      <c r="C100" s="55">
        <v>0</v>
      </c>
      <c r="D100" s="28" t="str">
        <f t="shared" si="11"/>
        <v>   </v>
      </c>
      <c r="E100" s="31">
        <f t="shared" si="12"/>
        <v>0</v>
      </c>
    </row>
    <row r="101" spans="1:5" s="5" customFormat="1" ht="15">
      <c r="A101" s="27" t="s">
        <v>134</v>
      </c>
      <c r="B101" s="51">
        <v>2000</v>
      </c>
      <c r="C101" s="55">
        <v>1100</v>
      </c>
      <c r="D101" s="28">
        <f t="shared" si="11"/>
        <v>0.55</v>
      </c>
      <c r="E101" s="31">
        <f t="shared" si="12"/>
        <v>-900</v>
      </c>
    </row>
    <row r="102" spans="1:5" s="5" customFormat="1" ht="30">
      <c r="A102" s="27" t="s">
        <v>95</v>
      </c>
      <c r="B102" s="51">
        <v>54800</v>
      </c>
      <c r="C102" s="51">
        <v>26727.23</v>
      </c>
      <c r="D102" s="28">
        <f aca="true" t="shared" si="13" ref="D102:D112">IF(B102=0,"   ",C102/B102)</f>
        <v>0.48772317518248176</v>
      </c>
      <c r="E102" s="31">
        <f aca="true" t="shared" si="14" ref="E102:E112">C102-B102</f>
        <v>-28072.77</v>
      </c>
    </row>
    <row r="103" spans="1:5" s="5" customFormat="1" ht="30">
      <c r="A103" s="41" t="s">
        <v>201</v>
      </c>
      <c r="B103" s="51">
        <v>49000</v>
      </c>
      <c r="C103" s="51">
        <v>8296.8</v>
      </c>
      <c r="D103" s="28">
        <f t="shared" si="13"/>
        <v>0.1693224489795918</v>
      </c>
      <c r="E103" s="31">
        <f t="shared" si="14"/>
        <v>-40703.2</v>
      </c>
    </row>
    <row r="104" spans="1:5" s="5" customFormat="1" ht="28.5" customHeight="1">
      <c r="A104" s="27" t="s">
        <v>200</v>
      </c>
      <c r="B104" s="51">
        <f>B105+B106</f>
        <v>2372800</v>
      </c>
      <c r="C104" s="51">
        <f>C105+C106</f>
        <v>1174566.71</v>
      </c>
      <c r="D104" s="28">
        <f t="shared" si="13"/>
        <v>0.4950129425151719</v>
      </c>
      <c r="E104" s="31">
        <f>C104-B104</f>
        <v>-1198233.29</v>
      </c>
    </row>
    <row r="105" spans="1:5" s="5" customFormat="1" ht="15">
      <c r="A105" s="27" t="s">
        <v>166</v>
      </c>
      <c r="B105" s="51">
        <v>1658500</v>
      </c>
      <c r="C105" s="51">
        <v>881804.21</v>
      </c>
      <c r="D105" s="28">
        <f t="shared" si="13"/>
        <v>0.5316877962013867</v>
      </c>
      <c r="E105" s="31">
        <f>C105-B105</f>
        <v>-776695.79</v>
      </c>
    </row>
    <row r="106" spans="1:5" s="5" customFormat="1" ht="15">
      <c r="A106" s="27" t="s">
        <v>167</v>
      </c>
      <c r="B106" s="51">
        <v>714300</v>
      </c>
      <c r="C106" s="55">
        <v>292762.5</v>
      </c>
      <c r="D106" s="28">
        <f t="shared" si="13"/>
        <v>0.4098593028139437</v>
      </c>
      <c r="E106" s="31">
        <f>C106-B106</f>
        <v>-421537.5</v>
      </c>
    </row>
    <row r="107" spans="1:5" s="5" customFormat="1" ht="30">
      <c r="A107" s="27" t="s">
        <v>203</v>
      </c>
      <c r="B107" s="51">
        <v>306500</v>
      </c>
      <c r="C107" s="55">
        <v>141783.26</v>
      </c>
      <c r="D107" s="28">
        <f t="shared" si="13"/>
        <v>0.46258812398042415</v>
      </c>
      <c r="E107" s="31">
        <f>C107-B107</f>
        <v>-164716.74</v>
      </c>
    </row>
    <row r="108" spans="1:5" s="5" customFormat="1" ht="45">
      <c r="A108" s="27" t="s">
        <v>202</v>
      </c>
      <c r="B108" s="51">
        <v>300000</v>
      </c>
      <c r="C108" s="55">
        <v>300000</v>
      </c>
      <c r="D108" s="28">
        <f t="shared" si="13"/>
        <v>1</v>
      </c>
      <c r="E108" s="31">
        <f>C108-B108</f>
        <v>0</v>
      </c>
    </row>
    <row r="109" spans="1:5" s="5" customFormat="1" ht="30">
      <c r="A109" s="27" t="s">
        <v>76</v>
      </c>
      <c r="B109" s="51">
        <f>B110+B111</f>
        <v>1857240</v>
      </c>
      <c r="C109" s="51">
        <f>C110+C111</f>
        <v>1690051.9900000002</v>
      </c>
      <c r="D109" s="28">
        <f t="shared" si="13"/>
        <v>0.9099803956408435</v>
      </c>
      <c r="E109" s="31">
        <f t="shared" si="14"/>
        <v>-167188.00999999978</v>
      </c>
    </row>
    <row r="110" spans="1:5" s="5" customFormat="1" ht="15">
      <c r="A110" s="41" t="s">
        <v>85</v>
      </c>
      <c r="B110" s="51">
        <v>1745805.6</v>
      </c>
      <c r="C110" s="51">
        <v>1588648.87</v>
      </c>
      <c r="D110" s="28">
        <f t="shared" si="13"/>
        <v>0.9099803952971626</v>
      </c>
      <c r="E110" s="31">
        <f t="shared" si="14"/>
        <v>-157156.72999999998</v>
      </c>
    </row>
    <row r="111" spans="1:5" s="5" customFormat="1" ht="15">
      <c r="A111" s="41" t="s">
        <v>65</v>
      </c>
      <c r="B111" s="51">
        <v>111434.4</v>
      </c>
      <c r="C111" s="55">
        <v>101403.12</v>
      </c>
      <c r="D111" s="28">
        <f t="shared" si="13"/>
        <v>0.9099804010251772</v>
      </c>
      <c r="E111" s="31">
        <f t="shared" si="14"/>
        <v>-10031.279999999999</v>
      </c>
    </row>
    <row r="112" spans="1:5" s="5" customFormat="1" ht="19.5" customHeight="1">
      <c r="A112" s="27" t="s">
        <v>77</v>
      </c>
      <c r="B112" s="51">
        <v>344400</v>
      </c>
      <c r="C112" s="55">
        <v>171461.88</v>
      </c>
      <c r="D112" s="28">
        <f t="shared" si="13"/>
        <v>0.4978567944250871</v>
      </c>
      <c r="E112" s="31">
        <f t="shared" si="14"/>
        <v>-172938.12</v>
      </c>
    </row>
    <row r="113" spans="1:5" s="5" customFormat="1" ht="20.25" customHeight="1">
      <c r="A113" s="27" t="s">
        <v>38</v>
      </c>
      <c r="B113" s="51">
        <f>SUM(B114:B116)</f>
        <v>13986200</v>
      </c>
      <c r="C113" s="51">
        <f>SUM(C114:C116)</f>
        <v>9036100</v>
      </c>
      <c r="D113" s="28">
        <f aca="true" t="shared" si="15" ref="D113:D141">IF(B113=0,"   ",C113/B113)</f>
        <v>0.6460725572349888</v>
      </c>
      <c r="E113" s="31">
        <f aca="true" t="shared" si="16" ref="E113:E118">C113-B113</f>
        <v>-4950100</v>
      </c>
    </row>
    <row r="114" spans="1:5" s="5" customFormat="1" ht="15">
      <c r="A114" s="27" t="s">
        <v>82</v>
      </c>
      <c r="B114" s="51">
        <v>85500</v>
      </c>
      <c r="C114" s="55">
        <v>36450</v>
      </c>
      <c r="D114" s="28">
        <f t="shared" si="15"/>
        <v>0.4263157894736842</v>
      </c>
      <c r="E114" s="31">
        <f t="shared" si="16"/>
        <v>-49050</v>
      </c>
    </row>
    <row r="115" spans="1:5" s="5" customFormat="1" ht="30">
      <c r="A115" s="27" t="s">
        <v>135</v>
      </c>
      <c r="B115" s="51">
        <v>13900700</v>
      </c>
      <c r="C115" s="55">
        <v>8999650</v>
      </c>
      <c r="D115" s="28">
        <f t="shared" si="15"/>
        <v>0.6474242304344385</v>
      </c>
      <c r="E115" s="31">
        <f t="shared" si="16"/>
        <v>-4901050</v>
      </c>
    </row>
    <row r="116" spans="1:5" s="5" customFormat="1" ht="30">
      <c r="A116" s="27" t="s">
        <v>183</v>
      </c>
      <c r="B116" s="51">
        <v>0</v>
      </c>
      <c r="C116" s="55">
        <v>0</v>
      </c>
      <c r="D116" s="28" t="str">
        <f>IF(B116=0,"   ",C116/B116)</f>
        <v>   </v>
      </c>
      <c r="E116" s="31">
        <f>C116-B116</f>
        <v>0</v>
      </c>
    </row>
    <row r="117" spans="1:5" s="5" customFormat="1" ht="15">
      <c r="A117" s="27" t="s">
        <v>114</v>
      </c>
      <c r="B117" s="51">
        <v>0</v>
      </c>
      <c r="C117" s="55">
        <v>0</v>
      </c>
      <c r="D117" s="28" t="str">
        <f>IF(B117=0,"   ",C117/B117)</f>
        <v>   </v>
      </c>
      <c r="E117" s="31">
        <f>C117-B117</f>
        <v>0</v>
      </c>
    </row>
    <row r="118" spans="1:5" s="5" customFormat="1" ht="14.25">
      <c r="A118" s="56" t="s">
        <v>5</v>
      </c>
      <c r="B118" s="57">
        <f>SUM(B34,B35)</f>
        <v>348648892.34</v>
      </c>
      <c r="C118" s="57">
        <f>SUM(C34,C35,)</f>
        <v>189178502.14</v>
      </c>
      <c r="D118" s="58">
        <f t="shared" si="15"/>
        <v>0.5426046268792227</v>
      </c>
      <c r="E118" s="59">
        <f t="shared" si="16"/>
        <v>-159470390.2</v>
      </c>
    </row>
    <row r="119" spans="1:5" s="7" customFormat="1" ht="15">
      <c r="A119" s="69" t="s">
        <v>6</v>
      </c>
      <c r="B119" s="53"/>
      <c r="C119" s="54"/>
      <c r="D119" s="28" t="str">
        <f t="shared" si="15"/>
        <v>   </v>
      </c>
      <c r="E119" s="29"/>
    </row>
    <row r="120" spans="1:5" s="5" customFormat="1" ht="15">
      <c r="A120" s="27" t="s">
        <v>23</v>
      </c>
      <c r="B120" s="51">
        <f>B121+B133+B135+B139+B140+B137</f>
        <v>39841229.15</v>
      </c>
      <c r="C120" s="51">
        <f>C121+C133+C135+C139+C140+C137</f>
        <v>18579852.41</v>
      </c>
      <c r="D120" s="28">
        <f t="shared" si="15"/>
        <v>0.46634736945609523</v>
      </c>
      <c r="E120" s="31">
        <f aca="true" t="shared" si="17" ref="E120:E172">C120-B120</f>
        <v>-21261376.74</v>
      </c>
    </row>
    <row r="121" spans="1:5" s="5" customFormat="1" ht="15">
      <c r="A121" s="27" t="s">
        <v>24</v>
      </c>
      <c r="B121" s="51">
        <v>17121400</v>
      </c>
      <c r="C121" s="55">
        <v>8670128.11</v>
      </c>
      <c r="D121" s="28">
        <f t="shared" si="15"/>
        <v>0.5063913062015957</v>
      </c>
      <c r="E121" s="31">
        <f t="shared" si="17"/>
        <v>-8451271.89</v>
      </c>
    </row>
    <row r="122" spans="1:5" s="5" customFormat="1" ht="15">
      <c r="A122" s="27" t="s">
        <v>7</v>
      </c>
      <c r="B122" s="51">
        <v>8483100</v>
      </c>
      <c r="C122" s="55">
        <v>4975716.27</v>
      </c>
      <c r="D122" s="28">
        <f t="shared" si="15"/>
        <v>0.5865445733281465</v>
      </c>
      <c r="E122" s="31">
        <f t="shared" si="17"/>
        <v>-3507383.7300000004</v>
      </c>
    </row>
    <row r="123" spans="1:5" s="5" customFormat="1" ht="30">
      <c r="A123" s="27" t="s">
        <v>42</v>
      </c>
      <c r="B123" s="51">
        <v>500</v>
      </c>
      <c r="C123" s="51">
        <v>290</v>
      </c>
      <c r="D123" s="28">
        <f t="shared" si="15"/>
        <v>0.58</v>
      </c>
      <c r="E123" s="31">
        <f t="shared" si="17"/>
        <v>-210</v>
      </c>
    </row>
    <row r="124" spans="1:5" s="5" customFormat="1" ht="28.5" customHeight="1">
      <c r="A124" s="27" t="s">
        <v>43</v>
      </c>
      <c r="B124" s="51">
        <v>306500</v>
      </c>
      <c r="C124" s="51">
        <v>141783.26</v>
      </c>
      <c r="D124" s="28">
        <f t="shared" si="15"/>
        <v>0.46258812398042415</v>
      </c>
      <c r="E124" s="31">
        <f t="shared" si="17"/>
        <v>-164716.74</v>
      </c>
    </row>
    <row r="125" spans="1:5" s="5" customFormat="1" ht="15">
      <c r="A125" s="27" t="s">
        <v>44</v>
      </c>
      <c r="B125" s="51">
        <v>227300</v>
      </c>
      <c r="C125" s="51">
        <v>110704.88</v>
      </c>
      <c r="D125" s="28">
        <f t="shared" si="15"/>
        <v>0.4870430268367796</v>
      </c>
      <c r="E125" s="31">
        <f t="shared" si="17"/>
        <v>-116595.12</v>
      </c>
    </row>
    <row r="126" spans="1:5" s="5" customFormat="1" ht="15">
      <c r="A126" s="27" t="s">
        <v>45</v>
      </c>
      <c r="B126" s="51">
        <v>833900</v>
      </c>
      <c r="C126" s="55">
        <v>435585.34</v>
      </c>
      <c r="D126" s="28">
        <f t="shared" si="15"/>
        <v>0.5223472118959108</v>
      </c>
      <c r="E126" s="31">
        <f t="shared" si="17"/>
        <v>-398314.66</v>
      </c>
    </row>
    <row r="127" spans="1:5" s="5" customFormat="1" ht="15">
      <c r="A127" s="27" t="s">
        <v>44</v>
      </c>
      <c r="B127" s="51">
        <v>616000</v>
      </c>
      <c r="C127" s="55">
        <v>335610</v>
      </c>
      <c r="D127" s="28">
        <f t="shared" si="15"/>
        <v>0.5448214285714286</v>
      </c>
      <c r="E127" s="31">
        <f t="shared" si="17"/>
        <v>-280390</v>
      </c>
    </row>
    <row r="128" spans="1:5" s="5" customFormat="1" ht="15">
      <c r="A128" s="27" t="s">
        <v>136</v>
      </c>
      <c r="B128" s="51">
        <v>2000</v>
      </c>
      <c r="C128" s="55">
        <v>1100</v>
      </c>
      <c r="D128" s="28">
        <f t="shared" si="15"/>
        <v>0.55</v>
      </c>
      <c r="E128" s="31">
        <f t="shared" si="17"/>
        <v>-900</v>
      </c>
    </row>
    <row r="129" spans="1:5" s="5" customFormat="1" ht="28.5" customHeight="1">
      <c r="A129" s="27" t="s">
        <v>192</v>
      </c>
      <c r="B129" s="51">
        <v>800</v>
      </c>
      <c r="C129" s="51">
        <v>0</v>
      </c>
      <c r="D129" s="28">
        <f>IF(B129=0,"   ",C129/B129)</f>
        <v>0</v>
      </c>
      <c r="E129" s="31">
        <f>C129-B129</f>
        <v>-800</v>
      </c>
    </row>
    <row r="130" spans="1:5" s="5" customFormat="1" ht="15">
      <c r="A130" s="27" t="s">
        <v>44</v>
      </c>
      <c r="B130" s="51">
        <v>615</v>
      </c>
      <c r="C130" s="51">
        <v>0</v>
      </c>
      <c r="D130" s="28">
        <f>IF(B130=0,"   ",C130/B130)</f>
        <v>0</v>
      </c>
      <c r="E130" s="31">
        <f>C130-B130</f>
        <v>-615</v>
      </c>
    </row>
    <row r="131" spans="1:5" s="5" customFormat="1" ht="15">
      <c r="A131" s="27" t="s">
        <v>103</v>
      </c>
      <c r="B131" s="51">
        <v>54800</v>
      </c>
      <c r="C131" s="55">
        <v>26727.23</v>
      </c>
      <c r="D131" s="28">
        <f t="shared" si="15"/>
        <v>0.48772317518248176</v>
      </c>
      <c r="E131" s="31">
        <f t="shared" si="17"/>
        <v>-28072.77</v>
      </c>
    </row>
    <row r="132" spans="1:5" s="5" customFormat="1" ht="15">
      <c r="A132" s="27" t="s">
        <v>44</v>
      </c>
      <c r="B132" s="51">
        <v>40600</v>
      </c>
      <c r="C132" s="51">
        <v>19198</v>
      </c>
      <c r="D132" s="28">
        <f t="shared" si="15"/>
        <v>0.47285714285714286</v>
      </c>
      <c r="E132" s="31">
        <f t="shared" si="17"/>
        <v>-21402</v>
      </c>
    </row>
    <row r="133" spans="1:5" s="5" customFormat="1" ht="15.75" customHeight="1">
      <c r="A133" s="27" t="s">
        <v>97</v>
      </c>
      <c r="B133" s="51">
        <f>B134</f>
        <v>104800</v>
      </c>
      <c r="C133" s="51">
        <f>C134</f>
        <v>104800</v>
      </c>
      <c r="D133" s="28">
        <f t="shared" si="15"/>
        <v>1</v>
      </c>
      <c r="E133" s="31">
        <f t="shared" si="17"/>
        <v>0</v>
      </c>
    </row>
    <row r="134" spans="1:5" s="5" customFormat="1" ht="30.75" customHeight="1">
      <c r="A134" s="27" t="s">
        <v>98</v>
      </c>
      <c r="B134" s="51">
        <v>104800</v>
      </c>
      <c r="C134" s="55">
        <v>104800</v>
      </c>
      <c r="D134" s="28">
        <f t="shared" si="15"/>
        <v>1</v>
      </c>
      <c r="E134" s="31">
        <f t="shared" si="17"/>
        <v>0</v>
      </c>
    </row>
    <row r="135" spans="1:5" s="5" customFormat="1" ht="30">
      <c r="A135" s="27" t="s">
        <v>124</v>
      </c>
      <c r="B135" s="51">
        <v>4116900</v>
      </c>
      <c r="C135" s="55">
        <v>2042414.06</v>
      </c>
      <c r="D135" s="28">
        <f t="shared" si="15"/>
        <v>0.49610485073720517</v>
      </c>
      <c r="E135" s="31">
        <f t="shared" si="17"/>
        <v>-2074485.94</v>
      </c>
    </row>
    <row r="136" spans="1:5" s="5" customFormat="1" ht="15">
      <c r="A136" s="27" t="s">
        <v>7</v>
      </c>
      <c r="B136" s="51">
        <v>2586700</v>
      </c>
      <c r="C136" s="55">
        <v>1311065.15</v>
      </c>
      <c r="D136" s="28">
        <f t="shared" si="15"/>
        <v>0.5068485522093787</v>
      </c>
      <c r="E136" s="31">
        <f t="shared" si="17"/>
        <v>-1275634.85</v>
      </c>
    </row>
    <row r="137" spans="1:5" s="5" customFormat="1" ht="15">
      <c r="A137" s="27" t="s">
        <v>177</v>
      </c>
      <c r="B137" s="51">
        <f>B138</f>
        <v>100000</v>
      </c>
      <c r="C137" s="51">
        <f>C138</f>
        <v>100000</v>
      </c>
      <c r="D137" s="28">
        <v>0</v>
      </c>
      <c r="E137" s="31">
        <f>C137-B137</f>
        <v>0</v>
      </c>
    </row>
    <row r="138" spans="1:5" s="5" customFormat="1" ht="30">
      <c r="A138" s="27" t="s">
        <v>178</v>
      </c>
      <c r="B138" s="51">
        <v>100000</v>
      </c>
      <c r="C138" s="55">
        <v>100000</v>
      </c>
      <c r="D138" s="28">
        <f>IF(B138=0,"   ",C138/B138)</f>
        <v>1</v>
      </c>
      <c r="E138" s="31">
        <f>C138-B138</f>
        <v>0</v>
      </c>
    </row>
    <row r="139" spans="1:5" s="5" customFormat="1" ht="15">
      <c r="A139" s="27" t="s">
        <v>25</v>
      </c>
      <c r="B139" s="51">
        <v>94340</v>
      </c>
      <c r="C139" s="55">
        <v>0</v>
      </c>
      <c r="D139" s="28">
        <f t="shared" si="15"/>
        <v>0</v>
      </c>
      <c r="E139" s="31">
        <f t="shared" si="17"/>
        <v>-94340</v>
      </c>
    </row>
    <row r="140" spans="1:5" s="5" customFormat="1" ht="15">
      <c r="A140" s="27" t="s">
        <v>32</v>
      </c>
      <c r="B140" s="51">
        <f>B142+B144+B146+B145+B150+B151+B152+B155+B156</f>
        <v>18303789.15</v>
      </c>
      <c r="C140" s="51">
        <f>C142+C144+C146+C145+C150+C151+C152+C155+C156</f>
        <v>7662510.24</v>
      </c>
      <c r="D140" s="38">
        <f t="shared" si="15"/>
        <v>0.41862972618431854</v>
      </c>
      <c r="E140" s="31">
        <f t="shared" si="17"/>
        <v>-10641278.909999998</v>
      </c>
    </row>
    <row r="141" spans="1:5" s="5" customFormat="1" ht="15">
      <c r="A141" s="27" t="s">
        <v>86</v>
      </c>
      <c r="B141" s="51"/>
      <c r="C141" s="55"/>
      <c r="D141" s="28" t="str">
        <f t="shared" si="15"/>
        <v>   </v>
      </c>
      <c r="E141" s="31">
        <f t="shared" si="17"/>
        <v>0</v>
      </c>
    </row>
    <row r="142" spans="1:5" s="5" customFormat="1" ht="15">
      <c r="A142" s="27" t="s">
        <v>62</v>
      </c>
      <c r="B142" s="51">
        <v>6950500</v>
      </c>
      <c r="C142" s="55">
        <v>3407176.64</v>
      </c>
      <c r="D142" s="28">
        <f aca="true" t="shared" si="18" ref="D142:D172">IF(B142=0,"   ",C142/B142)</f>
        <v>0.4902059765484498</v>
      </c>
      <c r="E142" s="31">
        <f t="shared" si="17"/>
        <v>-3543323.36</v>
      </c>
    </row>
    <row r="143" spans="1:5" s="5" customFormat="1" ht="15">
      <c r="A143" s="27" t="s">
        <v>63</v>
      </c>
      <c r="B143" s="51">
        <v>5130800</v>
      </c>
      <c r="C143" s="55">
        <v>2665636.81</v>
      </c>
      <c r="D143" s="28">
        <f t="shared" si="18"/>
        <v>0.5195362925859515</v>
      </c>
      <c r="E143" s="31">
        <f t="shared" si="17"/>
        <v>-2465163.19</v>
      </c>
    </row>
    <row r="144" spans="1:5" s="5" customFormat="1" ht="15">
      <c r="A144" s="27" t="s">
        <v>220</v>
      </c>
      <c r="B144" s="51">
        <v>1637000</v>
      </c>
      <c r="C144" s="51">
        <v>1225000</v>
      </c>
      <c r="D144" s="28">
        <f t="shared" si="18"/>
        <v>0.7483200977397678</v>
      </c>
      <c r="E144" s="31">
        <f t="shared" si="17"/>
        <v>-412000</v>
      </c>
    </row>
    <row r="145" spans="1:5" s="5" customFormat="1" ht="15">
      <c r="A145" s="27" t="s">
        <v>157</v>
      </c>
      <c r="B145" s="51">
        <v>230000</v>
      </c>
      <c r="C145" s="55">
        <v>126199</v>
      </c>
      <c r="D145" s="28">
        <f t="shared" si="18"/>
        <v>0.5486913043478261</v>
      </c>
      <c r="E145" s="31">
        <f t="shared" si="17"/>
        <v>-103801</v>
      </c>
    </row>
    <row r="146" spans="1:5" s="5" customFormat="1" ht="15">
      <c r="A146" s="27" t="s">
        <v>156</v>
      </c>
      <c r="B146" s="51">
        <v>733000</v>
      </c>
      <c r="C146" s="55">
        <v>113334.6</v>
      </c>
      <c r="D146" s="28">
        <f t="shared" si="18"/>
        <v>0.1546174624829468</v>
      </c>
      <c r="E146" s="31">
        <f t="shared" si="17"/>
        <v>-619665.4</v>
      </c>
    </row>
    <row r="147" spans="1:5" s="5" customFormat="1" ht="30">
      <c r="A147" s="41" t="s">
        <v>221</v>
      </c>
      <c r="B147" s="51">
        <f>SUM(B148:B149)</f>
        <v>585000</v>
      </c>
      <c r="C147" s="51">
        <f>SUM(C148:C149)</f>
        <v>105000</v>
      </c>
      <c r="D147" s="28">
        <f t="shared" si="18"/>
        <v>0.1794871794871795</v>
      </c>
      <c r="E147" s="31">
        <f t="shared" si="17"/>
        <v>-480000</v>
      </c>
    </row>
    <row r="148" spans="1:5" s="5" customFormat="1" ht="15">
      <c r="A148" s="41" t="s">
        <v>65</v>
      </c>
      <c r="B148" s="51">
        <v>292500</v>
      </c>
      <c r="C148" s="51">
        <v>0</v>
      </c>
      <c r="D148" s="28">
        <f t="shared" si="18"/>
        <v>0</v>
      </c>
      <c r="E148" s="31">
        <f t="shared" si="17"/>
        <v>-292500</v>
      </c>
    </row>
    <row r="149" spans="1:5" s="5" customFormat="1" ht="15">
      <c r="A149" s="41" t="s">
        <v>66</v>
      </c>
      <c r="B149" s="51">
        <v>292500</v>
      </c>
      <c r="C149" s="51">
        <v>105000</v>
      </c>
      <c r="D149" s="28">
        <f t="shared" si="18"/>
        <v>0.358974358974359</v>
      </c>
      <c r="E149" s="31">
        <f t="shared" si="17"/>
        <v>-187500</v>
      </c>
    </row>
    <row r="150" spans="1:5" s="5" customFormat="1" ht="15" customHeight="1">
      <c r="A150" s="27" t="s">
        <v>159</v>
      </c>
      <c r="B150" s="51">
        <v>5487000</v>
      </c>
      <c r="C150" s="55">
        <v>2500000</v>
      </c>
      <c r="D150" s="28">
        <f t="shared" si="18"/>
        <v>0.455622380171314</v>
      </c>
      <c r="E150" s="31">
        <f t="shared" si="17"/>
        <v>-2987000</v>
      </c>
    </row>
    <row r="151" spans="1:5" s="5" customFormat="1" ht="28.5" customHeight="1">
      <c r="A151" s="27" t="s">
        <v>158</v>
      </c>
      <c r="B151" s="51">
        <v>300000</v>
      </c>
      <c r="C151" s="51">
        <v>290800</v>
      </c>
      <c r="D151" s="28">
        <f aca="true" t="shared" si="19" ref="D151:D158">IF(B151=0,"   ",C151/B151)</f>
        <v>0.9693333333333334</v>
      </c>
      <c r="E151" s="31">
        <f aca="true" t="shared" si="20" ref="E151:E158">C151-B151</f>
        <v>-9200</v>
      </c>
    </row>
    <row r="152" spans="1:5" s="5" customFormat="1" ht="30">
      <c r="A152" s="41" t="s">
        <v>222</v>
      </c>
      <c r="B152" s="51">
        <f>SUM(B153:B154)</f>
        <v>1411185.15</v>
      </c>
      <c r="C152" s="51">
        <f>SUM(C153:C154)</f>
        <v>0</v>
      </c>
      <c r="D152" s="28">
        <f t="shared" si="19"/>
        <v>0</v>
      </c>
      <c r="E152" s="31">
        <f t="shared" si="20"/>
        <v>-1411185.15</v>
      </c>
    </row>
    <row r="153" spans="1:5" s="5" customFormat="1" ht="15">
      <c r="A153" s="41" t="s">
        <v>65</v>
      </c>
      <c r="B153" s="51">
        <v>1343785.15</v>
      </c>
      <c r="C153" s="51">
        <v>0</v>
      </c>
      <c r="D153" s="28">
        <f t="shared" si="19"/>
        <v>0</v>
      </c>
      <c r="E153" s="31">
        <f t="shared" si="20"/>
        <v>-1343785.15</v>
      </c>
    </row>
    <row r="154" spans="1:5" s="5" customFormat="1" ht="15">
      <c r="A154" s="41" t="s">
        <v>66</v>
      </c>
      <c r="B154" s="51">
        <v>67400</v>
      </c>
      <c r="C154" s="51">
        <v>0</v>
      </c>
      <c r="D154" s="28">
        <f t="shared" si="19"/>
        <v>0</v>
      </c>
      <c r="E154" s="31">
        <f t="shared" si="20"/>
        <v>-67400</v>
      </c>
    </row>
    <row r="155" spans="1:5" s="5" customFormat="1" ht="30">
      <c r="A155" s="41" t="s">
        <v>243</v>
      </c>
      <c r="B155" s="51">
        <v>211664</v>
      </c>
      <c r="C155" s="51">
        <v>0</v>
      </c>
      <c r="D155" s="28">
        <f t="shared" si="19"/>
        <v>0</v>
      </c>
      <c r="E155" s="31">
        <f t="shared" si="20"/>
        <v>-211664</v>
      </c>
    </row>
    <row r="156" spans="1:5" s="5" customFormat="1" ht="32.25" customHeight="1">
      <c r="A156" s="41" t="s">
        <v>244</v>
      </c>
      <c r="B156" s="51">
        <f>SUM(B157:B158)</f>
        <v>1343440</v>
      </c>
      <c r="C156" s="51">
        <f>SUM(C157:C158)</f>
        <v>0</v>
      </c>
      <c r="D156" s="28">
        <f t="shared" si="19"/>
        <v>0</v>
      </c>
      <c r="E156" s="31">
        <f t="shared" si="20"/>
        <v>-1343440</v>
      </c>
    </row>
    <row r="157" spans="1:5" s="5" customFormat="1" ht="15">
      <c r="A157" s="41" t="s">
        <v>65</v>
      </c>
      <c r="B157" s="51">
        <v>1330000</v>
      </c>
      <c r="C157" s="51">
        <v>0</v>
      </c>
      <c r="D157" s="28">
        <f t="shared" si="19"/>
        <v>0</v>
      </c>
      <c r="E157" s="31">
        <f t="shared" si="20"/>
        <v>-1330000</v>
      </c>
    </row>
    <row r="158" spans="1:5" s="5" customFormat="1" ht="15">
      <c r="A158" s="41" t="s">
        <v>66</v>
      </c>
      <c r="B158" s="51">
        <v>13440</v>
      </c>
      <c r="C158" s="51">
        <v>0</v>
      </c>
      <c r="D158" s="28">
        <f t="shared" si="19"/>
        <v>0</v>
      </c>
      <c r="E158" s="31">
        <f t="shared" si="20"/>
        <v>-13440</v>
      </c>
    </row>
    <row r="159" spans="1:5" s="5" customFormat="1" ht="15.75" customHeight="1">
      <c r="A159" s="27" t="s">
        <v>46</v>
      </c>
      <c r="B159" s="51">
        <f>SUM(B160)</f>
        <v>1069000</v>
      </c>
      <c r="C159" s="51">
        <f>SUM(C160)</f>
        <v>712120</v>
      </c>
      <c r="D159" s="28">
        <f t="shared" si="18"/>
        <v>0.666155285313377</v>
      </c>
      <c r="E159" s="31">
        <f t="shared" si="17"/>
        <v>-356880</v>
      </c>
    </row>
    <row r="160" spans="1:5" s="5" customFormat="1" ht="30">
      <c r="A160" s="27" t="s">
        <v>47</v>
      </c>
      <c r="B160" s="51">
        <v>1069000</v>
      </c>
      <c r="C160" s="55">
        <v>712120</v>
      </c>
      <c r="D160" s="28">
        <f t="shared" si="18"/>
        <v>0.666155285313377</v>
      </c>
      <c r="E160" s="31">
        <f t="shared" si="17"/>
        <v>-356880</v>
      </c>
    </row>
    <row r="161" spans="1:5" s="5" customFormat="1" ht="32.25" customHeight="1">
      <c r="A161" s="27" t="s">
        <v>26</v>
      </c>
      <c r="B161" s="51">
        <f>SUM(B162,B163,B165,B167,B164,B168,B171)</f>
        <v>3467900</v>
      </c>
      <c r="C161" s="51">
        <f>SUM(C162,C163,C165,C167,C164,C168,C171)</f>
        <v>1384139.08</v>
      </c>
      <c r="D161" s="28">
        <f t="shared" si="18"/>
        <v>0.39912889068312235</v>
      </c>
      <c r="E161" s="31">
        <f t="shared" si="17"/>
        <v>-2083760.92</v>
      </c>
    </row>
    <row r="162" spans="1:5" s="5" customFormat="1" ht="15">
      <c r="A162" s="27" t="s">
        <v>71</v>
      </c>
      <c r="B162" s="51">
        <v>1459300</v>
      </c>
      <c r="C162" s="55">
        <v>734681.56</v>
      </c>
      <c r="D162" s="28">
        <f t="shared" si="18"/>
        <v>0.5034479270883301</v>
      </c>
      <c r="E162" s="31">
        <f t="shared" si="17"/>
        <v>-724618.44</v>
      </c>
    </row>
    <row r="163" spans="1:5" s="5" customFormat="1" ht="15" customHeight="1">
      <c r="A163" s="27" t="s">
        <v>70</v>
      </c>
      <c r="B163" s="51">
        <v>90900</v>
      </c>
      <c r="C163" s="55">
        <v>7764.16</v>
      </c>
      <c r="D163" s="28">
        <f t="shared" si="18"/>
        <v>0.08541430143014302</v>
      </c>
      <c r="E163" s="31">
        <f t="shared" si="17"/>
        <v>-83135.84</v>
      </c>
    </row>
    <row r="164" spans="1:5" s="5" customFormat="1" ht="15">
      <c r="A164" s="27" t="s">
        <v>232</v>
      </c>
      <c r="B164" s="51">
        <v>224700</v>
      </c>
      <c r="C164" s="55">
        <v>153724</v>
      </c>
      <c r="D164" s="28">
        <f>IF(B164=0,"   ",C164/B164)</f>
        <v>0.6841299510458388</v>
      </c>
      <c r="E164" s="31">
        <f>C164-B164</f>
        <v>-70976</v>
      </c>
    </row>
    <row r="165" spans="1:5" s="5" customFormat="1" ht="15">
      <c r="A165" s="27" t="s">
        <v>223</v>
      </c>
      <c r="B165" s="51">
        <v>1507500</v>
      </c>
      <c r="C165" s="55">
        <v>475969.36</v>
      </c>
      <c r="D165" s="28">
        <f t="shared" si="18"/>
        <v>0.3157342354892205</v>
      </c>
      <c r="E165" s="31">
        <f t="shared" si="17"/>
        <v>-1031530.64</v>
      </c>
    </row>
    <row r="166" spans="1:5" s="5" customFormat="1" ht="15">
      <c r="A166" s="27" t="s">
        <v>48</v>
      </c>
      <c r="B166" s="51">
        <v>1019000</v>
      </c>
      <c r="C166" s="55">
        <v>367383.79</v>
      </c>
      <c r="D166" s="28">
        <f t="shared" si="18"/>
        <v>0.36053365063788023</v>
      </c>
      <c r="E166" s="31">
        <f t="shared" si="17"/>
        <v>-651616.21</v>
      </c>
    </row>
    <row r="167" spans="1:5" s="5" customFormat="1" ht="15">
      <c r="A167" s="27" t="s">
        <v>111</v>
      </c>
      <c r="B167" s="51">
        <v>90500</v>
      </c>
      <c r="C167" s="55">
        <v>0</v>
      </c>
      <c r="D167" s="28">
        <f t="shared" si="18"/>
        <v>0</v>
      </c>
      <c r="E167" s="31">
        <f t="shared" si="17"/>
        <v>-90500</v>
      </c>
    </row>
    <row r="168" spans="1:5" s="5" customFormat="1" ht="45">
      <c r="A168" s="27" t="s">
        <v>238</v>
      </c>
      <c r="B168" s="51">
        <f>B169+B170</f>
        <v>40000</v>
      </c>
      <c r="C168" s="51">
        <f>C169+C170</f>
        <v>0</v>
      </c>
      <c r="D168" s="28"/>
      <c r="E168" s="31"/>
    </row>
    <row r="169" spans="1:5" s="5" customFormat="1" ht="15">
      <c r="A169" s="41" t="s">
        <v>65</v>
      </c>
      <c r="B169" s="51">
        <v>34000</v>
      </c>
      <c r="C169" s="51">
        <v>0</v>
      </c>
      <c r="D169" s="28">
        <f>IF(B169=0,"   ",C169/B169)</f>
        <v>0</v>
      </c>
      <c r="E169" s="31">
        <f>C169-B169</f>
        <v>-34000</v>
      </c>
    </row>
    <row r="170" spans="1:5" s="5" customFormat="1" ht="15">
      <c r="A170" s="41" t="s">
        <v>66</v>
      </c>
      <c r="B170" s="51">
        <v>6000</v>
      </c>
      <c r="C170" s="51">
        <v>0</v>
      </c>
      <c r="D170" s="28">
        <f>IF(B170=0,"   ",C170/B170)</f>
        <v>0</v>
      </c>
      <c r="E170" s="31">
        <f>C170-B170</f>
        <v>-6000</v>
      </c>
    </row>
    <row r="171" spans="1:5" s="5" customFormat="1" ht="30">
      <c r="A171" s="41" t="s">
        <v>245</v>
      </c>
      <c r="B171" s="51">
        <v>55000</v>
      </c>
      <c r="C171" s="51">
        <v>12000</v>
      </c>
      <c r="D171" s="28">
        <f>IF(B171=0,"   ",C171/B171)</f>
        <v>0.21818181818181817</v>
      </c>
      <c r="E171" s="31">
        <f>C171-B171</f>
        <v>-43000</v>
      </c>
    </row>
    <row r="172" spans="1:5" s="5" customFormat="1" ht="15">
      <c r="A172" s="27" t="s">
        <v>27</v>
      </c>
      <c r="B172" s="51">
        <f>B173+B181+B198+B179</f>
        <v>29661300</v>
      </c>
      <c r="C172" s="51">
        <f>C173+C181+C198+C179</f>
        <v>9810332.219999999</v>
      </c>
      <c r="D172" s="28">
        <f t="shared" si="18"/>
        <v>0.33074518716307105</v>
      </c>
      <c r="E172" s="31">
        <f t="shared" si="17"/>
        <v>-19850967.78</v>
      </c>
    </row>
    <row r="173" spans="1:5" s="5" customFormat="1" ht="15">
      <c r="A173" s="39" t="s">
        <v>104</v>
      </c>
      <c r="B173" s="51">
        <f>B174+B175+B176</f>
        <v>178200</v>
      </c>
      <c r="C173" s="51">
        <f>C174+C175+C176</f>
        <v>80753.2</v>
      </c>
      <c r="D173" s="28">
        <f aca="true" t="shared" si="21" ref="D173:D187">IF(B173=0,"   ",C173/B173)</f>
        <v>0.4531604938271605</v>
      </c>
      <c r="E173" s="31">
        <f aca="true" t="shared" si="22" ref="E173:E187">C173-B173</f>
        <v>-97446.8</v>
      </c>
    </row>
    <row r="174" spans="1:5" s="5" customFormat="1" ht="15">
      <c r="A174" s="39" t="s">
        <v>105</v>
      </c>
      <c r="B174" s="51">
        <v>100000</v>
      </c>
      <c r="C174" s="51">
        <v>48456.4</v>
      </c>
      <c r="D174" s="28">
        <f t="shared" si="21"/>
        <v>0.484564</v>
      </c>
      <c r="E174" s="31">
        <f t="shared" si="22"/>
        <v>-51543.6</v>
      </c>
    </row>
    <row r="175" spans="1:5" s="5" customFormat="1" ht="15">
      <c r="A175" s="39" t="s">
        <v>168</v>
      </c>
      <c r="B175" s="51">
        <v>30000</v>
      </c>
      <c r="C175" s="51">
        <v>24000</v>
      </c>
      <c r="D175" s="28">
        <f t="shared" si="21"/>
        <v>0.8</v>
      </c>
      <c r="E175" s="31">
        <f t="shared" si="22"/>
        <v>-6000</v>
      </c>
    </row>
    <row r="176" spans="1:5" s="5" customFormat="1" ht="30">
      <c r="A176" s="39" t="s">
        <v>170</v>
      </c>
      <c r="B176" s="51">
        <f>B177+B178</f>
        <v>48200</v>
      </c>
      <c r="C176" s="51">
        <f>C177+C178</f>
        <v>8296.8</v>
      </c>
      <c r="D176" s="28">
        <f t="shared" si="21"/>
        <v>0.17213278008298755</v>
      </c>
      <c r="E176" s="31">
        <f t="shared" si="22"/>
        <v>-39903.2</v>
      </c>
    </row>
    <row r="177" spans="1:5" s="5" customFormat="1" ht="15">
      <c r="A177" s="41" t="s">
        <v>65</v>
      </c>
      <c r="B177" s="51">
        <v>48200</v>
      </c>
      <c r="C177" s="51">
        <v>8296.8</v>
      </c>
      <c r="D177" s="28">
        <f t="shared" si="21"/>
        <v>0.17213278008298755</v>
      </c>
      <c r="E177" s="31">
        <f t="shared" si="22"/>
        <v>-39903.2</v>
      </c>
    </row>
    <row r="178" spans="1:5" s="5" customFormat="1" ht="15">
      <c r="A178" s="41" t="s">
        <v>169</v>
      </c>
      <c r="B178" s="51">
        <v>0</v>
      </c>
      <c r="C178" s="51">
        <v>0</v>
      </c>
      <c r="D178" s="28" t="str">
        <f t="shared" si="21"/>
        <v>   </v>
      </c>
      <c r="E178" s="31">
        <f>C178-B178</f>
        <v>0</v>
      </c>
    </row>
    <row r="179" spans="1:5" ht="15">
      <c r="A179" s="39" t="s">
        <v>184</v>
      </c>
      <c r="B179" s="67">
        <f>B180</f>
        <v>1000000</v>
      </c>
      <c r="C179" s="67">
        <f>C180</f>
        <v>375000</v>
      </c>
      <c r="D179" s="28">
        <f>IF(B179=0,"   ",C179/B179)</f>
        <v>0.375</v>
      </c>
      <c r="E179" s="68">
        <f>C179-B179</f>
        <v>-625000</v>
      </c>
    </row>
    <row r="180" spans="1:5" ht="27.75" customHeight="1">
      <c r="A180" s="39" t="s">
        <v>185</v>
      </c>
      <c r="B180" s="67">
        <v>1000000</v>
      </c>
      <c r="C180" s="67">
        <v>375000</v>
      </c>
      <c r="D180" s="28">
        <f>IF(B180=0,"   ",C180/B180)</f>
        <v>0.375</v>
      </c>
      <c r="E180" s="68">
        <f>C180-B180</f>
        <v>-625000</v>
      </c>
    </row>
    <row r="181" spans="1:5" s="5" customFormat="1" ht="15">
      <c r="A181" s="27" t="s">
        <v>28</v>
      </c>
      <c r="B181" s="51">
        <f>B186+B187+B192+B182+B191+B195</f>
        <v>28203100</v>
      </c>
      <c r="C181" s="51">
        <f>C186+C187+C192+C182+C191+C195</f>
        <v>9354579.02</v>
      </c>
      <c r="D181" s="28">
        <f t="shared" si="21"/>
        <v>0.33168619832571594</v>
      </c>
      <c r="E181" s="31">
        <f t="shared" si="22"/>
        <v>-18848520.98</v>
      </c>
    </row>
    <row r="182" spans="1:5" s="5" customFormat="1" ht="30">
      <c r="A182" s="27" t="s">
        <v>141</v>
      </c>
      <c r="B182" s="51">
        <f>B184+B185</f>
        <v>816000</v>
      </c>
      <c r="C182" s="51">
        <f>C184+C185</f>
        <v>816000</v>
      </c>
      <c r="D182" s="28">
        <f t="shared" si="21"/>
        <v>1</v>
      </c>
      <c r="E182" s="31">
        <f t="shared" si="22"/>
        <v>0</v>
      </c>
    </row>
    <row r="183" spans="1:5" s="5" customFormat="1" ht="15">
      <c r="A183" s="41" t="s">
        <v>85</v>
      </c>
      <c r="B183" s="51">
        <v>0</v>
      </c>
      <c r="C183" s="51">
        <v>0</v>
      </c>
      <c r="D183" s="28" t="str">
        <f t="shared" si="21"/>
        <v>   </v>
      </c>
      <c r="E183" s="31">
        <f t="shared" si="22"/>
        <v>0</v>
      </c>
    </row>
    <row r="184" spans="1:5" s="5" customFormat="1" ht="15">
      <c r="A184" s="41" t="s">
        <v>65</v>
      </c>
      <c r="B184" s="51">
        <v>0</v>
      </c>
      <c r="C184" s="51">
        <v>0</v>
      </c>
      <c r="D184" s="28" t="str">
        <f>IF(B184=0,"   ",C184/B184)</f>
        <v>   </v>
      </c>
      <c r="E184" s="31">
        <f>C184-B184</f>
        <v>0</v>
      </c>
    </row>
    <row r="185" spans="1:5" s="5" customFormat="1" ht="15">
      <c r="A185" s="41" t="s">
        <v>66</v>
      </c>
      <c r="B185" s="51">
        <v>816000</v>
      </c>
      <c r="C185" s="51">
        <v>816000</v>
      </c>
      <c r="D185" s="28">
        <f>IF(B185=0,"   ",C185/B185)</f>
        <v>1</v>
      </c>
      <c r="E185" s="31">
        <f>C185-B185</f>
        <v>0</v>
      </c>
    </row>
    <row r="186" spans="1:5" s="5" customFormat="1" ht="27.75" customHeight="1">
      <c r="A186" s="27" t="s">
        <v>181</v>
      </c>
      <c r="B186" s="51">
        <v>1615800</v>
      </c>
      <c r="C186" s="51">
        <v>0</v>
      </c>
      <c r="D186" s="28">
        <f t="shared" si="21"/>
        <v>0</v>
      </c>
      <c r="E186" s="31">
        <f t="shared" si="22"/>
        <v>-1615800</v>
      </c>
    </row>
    <row r="187" spans="1:5" s="5" customFormat="1" ht="30">
      <c r="A187" s="27" t="s">
        <v>137</v>
      </c>
      <c r="B187" s="51">
        <f>B188+B189+B190</f>
        <v>21252900</v>
      </c>
      <c r="C187" s="51">
        <f>C188+C189+C190</f>
        <v>6460140.02</v>
      </c>
      <c r="D187" s="28">
        <f t="shared" si="21"/>
        <v>0.3039651068795317</v>
      </c>
      <c r="E187" s="31">
        <f t="shared" si="22"/>
        <v>-14792759.98</v>
      </c>
    </row>
    <row r="188" spans="1:5" s="5" customFormat="1" ht="15">
      <c r="A188" s="41" t="s">
        <v>85</v>
      </c>
      <c r="B188" s="51">
        <v>0</v>
      </c>
      <c r="C188" s="51">
        <v>0</v>
      </c>
      <c r="D188" s="28"/>
      <c r="E188" s="31"/>
    </row>
    <row r="189" spans="1:5" s="5" customFormat="1" ht="15">
      <c r="A189" s="41" t="s">
        <v>65</v>
      </c>
      <c r="B189" s="51">
        <v>19152900</v>
      </c>
      <c r="C189" s="51">
        <v>5786769</v>
      </c>
      <c r="D189" s="28">
        <f aca="true" t="shared" si="23" ref="D189:D207">IF(B189=0,"   ",C189/B189)</f>
        <v>0.3021353946399762</v>
      </c>
      <c r="E189" s="31">
        <f>C189-B189</f>
        <v>-13366131</v>
      </c>
    </row>
    <row r="190" spans="1:5" s="5" customFormat="1" ht="15">
      <c r="A190" s="41" t="s">
        <v>66</v>
      </c>
      <c r="B190" s="51">
        <v>2100000</v>
      </c>
      <c r="C190" s="51">
        <v>673371.02</v>
      </c>
      <c r="D190" s="28">
        <f t="shared" si="23"/>
        <v>0.3206528666666667</v>
      </c>
      <c r="E190" s="31">
        <f>C190-B190</f>
        <v>-1426628.98</v>
      </c>
    </row>
    <row r="191" spans="1:5" s="5" customFormat="1" ht="15">
      <c r="A191" s="27" t="s">
        <v>182</v>
      </c>
      <c r="B191" s="67">
        <v>68700</v>
      </c>
      <c r="C191" s="67">
        <v>0</v>
      </c>
      <c r="D191" s="28">
        <f>IF(B191=0,"   ",C191/B191)</f>
        <v>0</v>
      </c>
      <c r="E191" s="31">
        <f>C191-B191</f>
        <v>-68700</v>
      </c>
    </row>
    <row r="192" spans="1:5" s="5" customFormat="1" ht="45" customHeight="1">
      <c r="A192" s="27" t="s">
        <v>138</v>
      </c>
      <c r="B192" s="51">
        <f>B193+B194</f>
        <v>4089700</v>
      </c>
      <c r="C192" s="51">
        <f>C193+C194</f>
        <v>1808439</v>
      </c>
      <c r="D192" s="28">
        <f t="shared" si="23"/>
        <v>0.44219355942978705</v>
      </c>
      <c r="E192" s="31">
        <f>C192-B192</f>
        <v>-2281261</v>
      </c>
    </row>
    <row r="193" spans="1:5" s="5" customFormat="1" ht="15">
      <c r="A193" s="41" t="s">
        <v>85</v>
      </c>
      <c r="B193" s="51">
        <v>0</v>
      </c>
      <c r="C193" s="51">
        <v>0</v>
      </c>
      <c r="D193" s="28"/>
      <c r="E193" s="31"/>
    </row>
    <row r="194" spans="1:5" s="5" customFormat="1" ht="15">
      <c r="A194" s="41" t="s">
        <v>65</v>
      </c>
      <c r="B194" s="51">
        <v>4089700</v>
      </c>
      <c r="C194" s="51">
        <v>1808439</v>
      </c>
      <c r="D194" s="28">
        <f>IF(B194=0,"   ",C194/B194)</f>
        <v>0.44219355942978705</v>
      </c>
      <c r="E194" s="31">
        <f aca="true" t="shared" si="24" ref="E194:E203">C194-B194</f>
        <v>-2281261</v>
      </c>
    </row>
    <row r="195" spans="1:5" s="5" customFormat="1" ht="30" customHeight="1">
      <c r="A195" s="27" t="s">
        <v>215</v>
      </c>
      <c r="B195" s="51">
        <f>SUM(B196:B197)</f>
        <v>360000</v>
      </c>
      <c r="C195" s="51">
        <f>SUM(C196:C197)</f>
        <v>270000</v>
      </c>
      <c r="D195" s="28">
        <f>IF(B195=0,"   ",C195/B195)</f>
        <v>0.75</v>
      </c>
      <c r="E195" s="31">
        <f>C195-B195</f>
        <v>-90000</v>
      </c>
    </row>
    <row r="196" spans="1:5" s="5" customFormat="1" ht="13.5" customHeight="1">
      <c r="A196" s="41" t="s">
        <v>65</v>
      </c>
      <c r="B196" s="51">
        <v>270000</v>
      </c>
      <c r="C196" s="51">
        <v>270000</v>
      </c>
      <c r="D196" s="28">
        <f>IF(B196=0,"   ",C196/B196)</f>
        <v>1</v>
      </c>
      <c r="E196" s="31">
        <f>C196-B196</f>
        <v>0</v>
      </c>
    </row>
    <row r="197" spans="1:5" s="5" customFormat="1" ht="13.5" customHeight="1">
      <c r="A197" s="41" t="s">
        <v>66</v>
      </c>
      <c r="B197" s="51">
        <v>90000</v>
      </c>
      <c r="C197" s="51">
        <v>0</v>
      </c>
      <c r="D197" s="28">
        <f>IF(B197=0,"   ",C197/B197)</f>
        <v>0</v>
      </c>
      <c r="E197" s="31">
        <f>C197-B197</f>
        <v>-90000</v>
      </c>
    </row>
    <row r="198" spans="1:5" s="5" customFormat="1" ht="15">
      <c r="A198" s="27" t="s">
        <v>39</v>
      </c>
      <c r="B198" s="51">
        <f>B199+B201+B200</f>
        <v>280000</v>
      </c>
      <c r="C198" s="51">
        <f>C199+C201+C200</f>
        <v>0</v>
      </c>
      <c r="D198" s="28">
        <f t="shared" si="23"/>
        <v>0</v>
      </c>
      <c r="E198" s="31">
        <f t="shared" si="24"/>
        <v>-280000</v>
      </c>
    </row>
    <row r="199" spans="1:5" s="5" customFormat="1" ht="30">
      <c r="A199" s="27" t="s">
        <v>160</v>
      </c>
      <c r="B199" s="51">
        <v>250000</v>
      </c>
      <c r="C199" s="51">
        <v>0</v>
      </c>
      <c r="D199" s="28">
        <f>IF(B199=0,"   ",C199/B199)</f>
        <v>0</v>
      </c>
      <c r="E199" s="31">
        <f t="shared" si="24"/>
        <v>-250000</v>
      </c>
    </row>
    <row r="200" spans="1:5" s="5" customFormat="1" ht="30">
      <c r="A200" s="27" t="s">
        <v>180</v>
      </c>
      <c r="B200" s="51">
        <v>30000</v>
      </c>
      <c r="C200" s="51">
        <v>0</v>
      </c>
      <c r="D200" s="28">
        <f>IF(B200=0,"   ",C200/B200)</f>
        <v>0</v>
      </c>
      <c r="E200" s="31">
        <f t="shared" si="24"/>
        <v>-30000</v>
      </c>
    </row>
    <row r="201" spans="1:5" s="5" customFormat="1" ht="29.25" customHeight="1">
      <c r="A201" s="27" t="s">
        <v>179</v>
      </c>
      <c r="B201" s="51">
        <v>0</v>
      </c>
      <c r="C201" s="51">
        <v>0</v>
      </c>
      <c r="D201" s="28" t="str">
        <f>IF(B201=0,"   ",C201/B201)</f>
        <v>   </v>
      </c>
      <c r="E201" s="31">
        <f t="shared" si="24"/>
        <v>0</v>
      </c>
    </row>
    <row r="202" spans="1:5" s="5" customFormat="1" ht="15">
      <c r="A202" s="27" t="s">
        <v>8</v>
      </c>
      <c r="B202" s="51">
        <f>B203+B215+B222</f>
        <v>10592415.18</v>
      </c>
      <c r="C202" s="51">
        <f>C203+C215+C222</f>
        <v>1817693.04</v>
      </c>
      <c r="D202" s="28">
        <f t="shared" si="23"/>
        <v>0.17160326602681372</v>
      </c>
      <c r="E202" s="31">
        <f t="shared" si="24"/>
        <v>-8774722.14</v>
      </c>
    </row>
    <row r="203" spans="1:5" s="5" customFormat="1" ht="15">
      <c r="A203" s="27" t="s">
        <v>83</v>
      </c>
      <c r="B203" s="51">
        <f>B211+B204+B208</f>
        <v>0</v>
      </c>
      <c r="C203" s="51">
        <f>C211+C204+C208</f>
        <v>0</v>
      </c>
      <c r="D203" s="28" t="str">
        <f t="shared" si="23"/>
        <v>   </v>
      </c>
      <c r="E203" s="31">
        <f t="shared" si="24"/>
        <v>0</v>
      </c>
    </row>
    <row r="204" spans="1:5" s="5" customFormat="1" ht="15">
      <c r="A204" s="27" t="s">
        <v>161</v>
      </c>
      <c r="B204" s="51">
        <f>B205+B206+B207</f>
        <v>0</v>
      </c>
      <c r="C204" s="51">
        <f>C205+C206+C207</f>
        <v>0</v>
      </c>
      <c r="D204" s="28" t="str">
        <f t="shared" si="23"/>
        <v>   </v>
      </c>
      <c r="E204" s="31">
        <f aca="true" t="shared" si="25" ref="E204:E211">C204-B204</f>
        <v>0</v>
      </c>
    </row>
    <row r="205" spans="1:5" s="5" customFormat="1" ht="15">
      <c r="A205" s="41" t="s">
        <v>84</v>
      </c>
      <c r="B205" s="51">
        <v>0</v>
      </c>
      <c r="C205" s="51">
        <v>0</v>
      </c>
      <c r="D205" s="28" t="str">
        <f t="shared" si="23"/>
        <v>   </v>
      </c>
      <c r="E205" s="31">
        <f t="shared" si="25"/>
        <v>0</v>
      </c>
    </row>
    <row r="206" spans="1:5" s="5" customFormat="1" ht="15">
      <c r="A206" s="41" t="s">
        <v>87</v>
      </c>
      <c r="B206" s="51">
        <v>0</v>
      </c>
      <c r="C206" s="51">
        <v>0</v>
      </c>
      <c r="D206" s="28" t="str">
        <f t="shared" si="23"/>
        <v>   </v>
      </c>
      <c r="E206" s="31">
        <f t="shared" si="25"/>
        <v>0</v>
      </c>
    </row>
    <row r="207" spans="1:5" s="5" customFormat="1" ht="15">
      <c r="A207" s="41" t="s">
        <v>91</v>
      </c>
      <c r="B207" s="51">
        <v>0</v>
      </c>
      <c r="C207" s="51">
        <v>0</v>
      </c>
      <c r="D207" s="28" t="str">
        <f t="shared" si="23"/>
        <v>   </v>
      </c>
      <c r="E207" s="31">
        <f t="shared" si="25"/>
        <v>0</v>
      </c>
    </row>
    <row r="208" spans="1:5" s="5" customFormat="1" ht="30">
      <c r="A208" s="39" t="s">
        <v>94</v>
      </c>
      <c r="B208" s="51">
        <v>0</v>
      </c>
      <c r="C208" s="51">
        <f>SUM(C209)</f>
        <v>0</v>
      </c>
      <c r="D208" s="28" t="str">
        <f>IF(B208=0,"   ",C208/B208)</f>
        <v>   </v>
      </c>
      <c r="E208" s="31">
        <f t="shared" si="25"/>
        <v>0</v>
      </c>
    </row>
    <row r="209" spans="1:5" s="5" customFormat="1" ht="15">
      <c r="A209" s="41" t="s">
        <v>87</v>
      </c>
      <c r="B209" s="51">
        <v>0</v>
      </c>
      <c r="C209" s="51">
        <v>0</v>
      </c>
      <c r="D209" s="28" t="str">
        <f>IF(B209=0,"   ",C209/B209)</f>
        <v>   </v>
      </c>
      <c r="E209" s="31">
        <f t="shared" si="25"/>
        <v>0</v>
      </c>
    </row>
    <row r="210" spans="1:5" s="5" customFormat="1" ht="30">
      <c r="A210" s="27" t="s">
        <v>99</v>
      </c>
      <c r="B210" s="51">
        <v>0</v>
      </c>
      <c r="C210" s="51">
        <v>0</v>
      </c>
      <c r="D210" s="28" t="str">
        <f>IF(B210=0,"   ",C210/B210)</f>
        <v>   </v>
      </c>
      <c r="E210" s="31">
        <f t="shared" si="25"/>
        <v>0</v>
      </c>
    </row>
    <row r="211" spans="1:5" s="5" customFormat="1" ht="15">
      <c r="A211" s="27" t="s">
        <v>189</v>
      </c>
      <c r="B211" s="51">
        <f>B212+B213+B214</f>
        <v>0</v>
      </c>
      <c r="C211" s="51">
        <f>C212+C213+C214</f>
        <v>0</v>
      </c>
      <c r="D211" s="28" t="str">
        <f>IF(B211=0,"   ",C211/B211)</f>
        <v>   </v>
      </c>
      <c r="E211" s="31">
        <f t="shared" si="25"/>
        <v>0</v>
      </c>
    </row>
    <row r="212" spans="1:5" s="5" customFormat="1" ht="15">
      <c r="A212" s="27" t="s">
        <v>84</v>
      </c>
      <c r="B212" s="51">
        <v>0</v>
      </c>
      <c r="C212" s="51">
        <v>0</v>
      </c>
      <c r="D212" s="28" t="str">
        <f aca="true" t="shared" si="26" ref="D212:D226">IF(B212=0,"   ",C212/B212)</f>
        <v>   </v>
      </c>
      <c r="E212" s="31">
        <f aca="true" t="shared" si="27" ref="E212:E226">C212-B212</f>
        <v>0</v>
      </c>
    </row>
    <row r="213" spans="1:5" s="5" customFormat="1" ht="15">
      <c r="A213" s="27" t="s">
        <v>87</v>
      </c>
      <c r="B213" s="51">
        <v>0</v>
      </c>
      <c r="C213" s="51">
        <v>0</v>
      </c>
      <c r="D213" s="28" t="str">
        <f t="shared" si="26"/>
        <v>   </v>
      </c>
      <c r="E213" s="31">
        <f t="shared" si="27"/>
        <v>0</v>
      </c>
    </row>
    <row r="214" spans="1:5" s="5" customFormat="1" ht="15">
      <c r="A214" s="27" t="s">
        <v>91</v>
      </c>
      <c r="B214" s="51">
        <v>0</v>
      </c>
      <c r="C214" s="51">
        <v>0</v>
      </c>
      <c r="D214" s="28" t="str">
        <f t="shared" si="26"/>
        <v>   </v>
      </c>
      <c r="E214" s="31">
        <f t="shared" si="27"/>
        <v>0</v>
      </c>
    </row>
    <row r="215" spans="1:5" s="5" customFormat="1" ht="15">
      <c r="A215" s="39" t="s">
        <v>115</v>
      </c>
      <c r="B215" s="51">
        <f>B218+B220+B221+B219+B216+B217</f>
        <v>3982470</v>
      </c>
      <c r="C215" s="51">
        <f>C218+C220+C221+C219+C216+C217</f>
        <v>1817693.04</v>
      </c>
      <c r="D215" s="28">
        <f t="shared" si="26"/>
        <v>0.45642353614716497</v>
      </c>
      <c r="E215" s="31">
        <f t="shared" si="27"/>
        <v>-2164776.96</v>
      </c>
    </row>
    <row r="216" spans="1:5" s="5" customFormat="1" ht="30">
      <c r="A216" s="41" t="s">
        <v>224</v>
      </c>
      <c r="B216" s="51">
        <v>900000</v>
      </c>
      <c r="C216" s="51">
        <v>135223.04</v>
      </c>
      <c r="D216" s="28">
        <f t="shared" si="26"/>
        <v>0.15024782222222224</v>
      </c>
      <c r="E216" s="31">
        <f t="shared" si="27"/>
        <v>-764776.96</v>
      </c>
    </row>
    <row r="217" spans="1:5" s="5" customFormat="1" ht="30">
      <c r="A217" s="41" t="s">
        <v>225</v>
      </c>
      <c r="B217" s="51">
        <v>600000</v>
      </c>
      <c r="C217" s="51">
        <v>0</v>
      </c>
      <c r="D217" s="28">
        <f t="shared" si="26"/>
        <v>0</v>
      </c>
      <c r="E217" s="31">
        <f t="shared" si="27"/>
        <v>-600000</v>
      </c>
    </row>
    <row r="218" spans="1:5" s="5" customFormat="1" ht="15">
      <c r="A218" s="41" t="s">
        <v>116</v>
      </c>
      <c r="B218" s="51">
        <v>0</v>
      </c>
      <c r="C218" s="51">
        <v>0</v>
      </c>
      <c r="D218" s="28" t="str">
        <f t="shared" si="26"/>
        <v>   </v>
      </c>
      <c r="E218" s="31">
        <f t="shared" si="27"/>
        <v>0</v>
      </c>
    </row>
    <row r="219" spans="1:5" s="5" customFormat="1" ht="15">
      <c r="A219" s="41" t="s">
        <v>144</v>
      </c>
      <c r="B219" s="51">
        <v>0</v>
      </c>
      <c r="C219" s="51">
        <v>0</v>
      </c>
      <c r="D219" s="28" t="str">
        <f t="shared" si="26"/>
        <v>   </v>
      </c>
      <c r="E219" s="31">
        <f t="shared" si="27"/>
        <v>0</v>
      </c>
    </row>
    <row r="220" spans="1:5" ht="47.25" customHeight="1">
      <c r="A220" s="77" t="s">
        <v>171</v>
      </c>
      <c r="B220" s="66">
        <v>482470</v>
      </c>
      <c r="C220" s="66">
        <v>482470</v>
      </c>
      <c r="D220" s="28">
        <f t="shared" si="26"/>
        <v>1</v>
      </c>
      <c r="E220" s="31">
        <f t="shared" si="27"/>
        <v>0</v>
      </c>
    </row>
    <row r="221" spans="1:5" ht="14.25" customHeight="1">
      <c r="A221" s="77" t="s">
        <v>210</v>
      </c>
      <c r="B221" s="66">
        <v>2000000</v>
      </c>
      <c r="C221" s="66">
        <v>1200000</v>
      </c>
      <c r="D221" s="28">
        <f t="shared" si="26"/>
        <v>0.6</v>
      </c>
      <c r="E221" s="31">
        <f t="shared" si="27"/>
        <v>-800000</v>
      </c>
    </row>
    <row r="222" spans="1:5" ht="15">
      <c r="A222" s="27" t="s">
        <v>197</v>
      </c>
      <c r="B222" s="67">
        <f>B223</f>
        <v>6609945.18</v>
      </c>
      <c r="C222" s="67">
        <f>C223</f>
        <v>0</v>
      </c>
      <c r="D222" s="28">
        <f t="shared" si="26"/>
        <v>0</v>
      </c>
      <c r="E222" s="68">
        <f t="shared" si="27"/>
        <v>-6609945.18</v>
      </c>
    </row>
    <row r="223" spans="1:5" ht="27.75" customHeight="1">
      <c r="A223" s="39" t="s">
        <v>198</v>
      </c>
      <c r="B223" s="67">
        <f>B224+B226+B225</f>
        <v>6609945.18</v>
      </c>
      <c r="C223" s="67">
        <f>C224+C226+C225</f>
        <v>0</v>
      </c>
      <c r="D223" s="28">
        <f t="shared" si="26"/>
        <v>0</v>
      </c>
      <c r="E223" s="68">
        <f t="shared" si="27"/>
        <v>-6609945.18</v>
      </c>
    </row>
    <row r="224" spans="1:5" ht="15">
      <c r="A224" s="27" t="s">
        <v>195</v>
      </c>
      <c r="B224" s="67">
        <v>6209299.06</v>
      </c>
      <c r="C224" s="67">
        <v>0</v>
      </c>
      <c r="D224" s="28">
        <f t="shared" si="26"/>
        <v>0</v>
      </c>
      <c r="E224" s="68">
        <f t="shared" si="27"/>
        <v>-6209299.06</v>
      </c>
    </row>
    <row r="225" spans="1:5" ht="15">
      <c r="A225" s="27" t="s">
        <v>196</v>
      </c>
      <c r="B225" s="67">
        <v>198169.12</v>
      </c>
      <c r="C225" s="67">
        <v>0</v>
      </c>
      <c r="D225" s="28">
        <f t="shared" si="26"/>
        <v>0</v>
      </c>
      <c r="E225" s="68">
        <f t="shared" si="27"/>
        <v>-198169.12</v>
      </c>
    </row>
    <row r="226" spans="1:5" ht="15">
      <c r="A226" s="27" t="s">
        <v>246</v>
      </c>
      <c r="B226" s="67">
        <v>202477</v>
      </c>
      <c r="C226" s="67">
        <v>0</v>
      </c>
      <c r="D226" s="28">
        <f t="shared" si="26"/>
        <v>0</v>
      </c>
      <c r="E226" s="68">
        <f t="shared" si="27"/>
        <v>-202477</v>
      </c>
    </row>
    <row r="227" spans="1:5" s="5" customFormat="1" ht="15">
      <c r="A227" s="27" t="s">
        <v>9</v>
      </c>
      <c r="B227" s="51">
        <f>B228+B235+B262+B257+B252</f>
        <v>202957570</v>
      </c>
      <c r="C227" s="51">
        <f>C228+C235+C262+C257+C252</f>
        <v>118994918.33</v>
      </c>
      <c r="D227" s="28">
        <f aca="true" t="shared" si="28" ref="D227:D238">IF(B227=0,"   ",C227/B227)</f>
        <v>0.5863044099808644</v>
      </c>
      <c r="E227" s="31">
        <f aca="true" t="shared" si="29" ref="E227:E238">C227-B227</f>
        <v>-83962651.67</v>
      </c>
    </row>
    <row r="228" spans="1:5" s="5" customFormat="1" ht="15">
      <c r="A228" s="27" t="s">
        <v>49</v>
      </c>
      <c r="B228" s="51">
        <f>B229+B232+B231+B233</f>
        <v>42055700</v>
      </c>
      <c r="C228" s="51">
        <f>C229+C232+C231+C233</f>
        <v>25919558</v>
      </c>
      <c r="D228" s="28">
        <f t="shared" si="28"/>
        <v>0.6163149822735087</v>
      </c>
      <c r="E228" s="31">
        <f t="shared" si="29"/>
        <v>-16136142</v>
      </c>
    </row>
    <row r="229" spans="1:5" s="5" customFormat="1" ht="15">
      <c r="A229" s="27" t="s">
        <v>88</v>
      </c>
      <c r="B229" s="51">
        <v>41045700</v>
      </c>
      <c r="C229" s="55">
        <v>24919258</v>
      </c>
      <c r="D229" s="28">
        <f t="shared" si="28"/>
        <v>0.6071100748677694</v>
      </c>
      <c r="E229" s="31">
        <f t="shared" si="29"/>
        <v>-16126442</v>
      </c>
    </row>
    <row r="230" spans="1:5" s="5" customFormat="1" ht="15">
      <c r="A230" s="41" t="s">
        <v>186</v>
      </c>
      <c r="B230" s="51">
        <v>35879200</v>
      </c>
      <c r="C230" s="55">
        <v>22719100</v>
      </c>
      <c r="D230" s="28">
        <f t="shared" si="28"/>
        <v>0.6332108854155054</v>
      </c>
      <c r="E230" s="31">
        <f>C230-B230</f>
        <v>-13160100</v>
      </c>
    </row>
    <row r="231" spans="1:5" s="5" customFormat="1" ht="30">
      <c r="A231" s="41" t="s">
        <v>145</v>
      </c>
      <c r="B231" s="51">
        <v>0</v>
      </c>
      <c r="C231" s="55">
        <v>0</v>
      </c>
      <c r="D231" s="28" t="str">
        <f>IF(B231=0,"   ",C231/B231)</f>
        <v>   </v>
      </c>
      <c r="E231" s="31">
        <f>C231-B231</f>
        <v>0</v>
      </c>
    </row>
    <row r="232" spans="1:5" s="5" customFormat="1" ht="15">
      <c r="A232" s="39" t="s">
        <v>122</v>
      </c>
      <c r="B232" s="51">
        <v>10000</v>
      </c>
      <c r="C232" s="51">
        <v>300</v>
      </c>
      <c r="D232" s="28">
        <f t="shared" si="28"/>
        <v>0.03</v>
      </c>
      <c r="E232" s="31">
        <f t="shared" si="29"/>
        <v>-9700</v>
      </c>
    </row>
    <row r="233" spans="1:5" s="5" customFormat="1" ht="15">
      <c r="A233" s="27" t="s">
        <v>204</v>
      </c>
      <c r="B233" s="51">
        <f>B234</f>
        <v>1000000</v>
      </c>
      <c r="C233" s="51">
        <f>C234</f>
        <v>1000000</v>
      </c>
      <c r="D233" s="28">
        <f>IF(B233=0,"   ",C233/B233)</f>
        <v>1</v>
      </c>
      <c r="E233" s="31">
        <f>C233-B233</f>
        <v>0</v>
      </c>
    </row>
    <row r="234" spans="1:5" s="5" customFormat="1" ht="15">
      <c r="A234" s="41" t="s">
        <v>205</v>
      </c>
      <c r="B234" s="51">
        <v>1000000</v>
      </c>
      <c r="C234" s="51">
        <v>1000000</v>
      </c>
      <c r="D234" s="28">
        <f>IF(B234=0,"   ",C234/B234)</f>
        <v>1</v>
      </c>
      <c r="E234" s="31">
        <f>C234-B234</f>
        <v>0</v>
      </c>
    </row>
    <row r="235" spans="1:5" s="5" customFormat="1" ht="15">
      <c r="A235" s="27" t="s">
        <v>50</v>
      </c>
      <c r="B235" s="51">
        <f>B236+B238+B251+B248</f>
        <v>132236370</v>
      </c>
      <c r="C235" s="51">
        <f>C236+C238+C251+C248</f>
        <v>75591670.68</v>
      </c>
      <c r="D235" s="28">
        <f t="shared" si="28"/>
        <v>0.5716405454868431</v>
      </c>
      <c r="E235" s="31">
        <f t="shared" si="29"/>
        <v>-56644699.31999999</v>
      </c>
    </row>
    <row r="236" spans="1:5" s="5" customFormat="1" ht="15">
      <c r="A236" s="27" t="s">
        <v>88</v>
      </c>
      <c r="B236" s="51">
        <v>124310800</v>
      </c>
      <c r="C236" s="55">
        <v>74699079</v>
      </c>
      <c r="D236" s="28">
        <f t="shared" si="28"/>
        <v>0.6009057861424751</v>
      </c>
      <c r="E236" s="31">
        <f t="shared" si="29"/>
        <v>-49611721</v>
      </c>
    </row>
    <row r="237" spans="1:5" s="5" customFormat="1" ht="30">
      <c r="A237" s="41" t="s">
        <v>106</v>
      </c>
      <c r="B237" s="51">
        <v>104093700</v>
      </c>
      <c r="C237" s="51">
        <v>64667500</v>
      </c>
      <c r="D237" s="28">
        <f t="shared" si="28"/>
        <v>0.621243168414611</v>
      </c>
      <c r="E237" s="31">
        <f t="shared" si="29"/>
        <v>-39426200</v>
      </c>
    </row>
    <row r="238" spans="1:5" s="5" customFormat="1" ht="15">
      <c r="A238" s="27" t="s">
        <v>89</v>
      </c>
      <c r="B238" s="51">
        <f>B239+B240+B243+B247</f>
        <v>1940400</v>
      </c>
      <c r="C238" s="51">
        <f>C239+C240+C243+C247</f>
        <v>794236.17</v>
      </c>
      <c r="D238" s="28">
        <f t="shared" si="28"/>
        <v>0.4093156926406927</v>
      </c>
      <c r="E238" s="31">
        <f t="shared" si="29"/>
        <v>-1146163.83</v>
      </c>
    </row>
    <row r="239" spans="1:5" s="5" customFormat="1" ht="15">
      <c r="A239" s="41" t="s">
        <v>90</v>
      </c>
      <c r="B239" s="51">
        <v>0</v>
      </c>
      <c r="C239" s="51">
        <v>0</v>
      </c>
      <c r="D239" s="28" t="str">
        <f aca="true" t="shared" si="30" ref="D239:D250">IF(B239=0,"   ",C239/B239)</f>
        <v>   </v>
      </c>
      <c r="E239" s="31">
        <f aca="true" t="shared" si="31" ref="E239:E250">C239-B239</f>
        <v>0</v>
      </c>
    </row>
    <row r="240" spans="1:5" s="5" customFormat="1" ht="30">
      <c r="A240" s="39" t="s">
        <v>142</v>
      </c>
      <c r="B240" s="51">
        <f>B241+B242</f>
        <v>0</v>
      </c>
      <c r="C240" s="51">
        <f>C241+C242</f>
        <v>0</v>
      </c>
      <c r="D240" s="28" t="str">
        <f t="shared" si="30"/>
        <v>   </v>
      </c>
      <c r="E240" s="31">
        <f t="shared" si="31"/>
        <v>0</v>
      </c>
    </row>
    <row r="241" spans="1:5" s="5" customFormat="1" ht="15" customHeight="1">
      <c r="A241" s="41" t="s">
        <v>65</v>
      </c>
      <c r="B241" s="67">
        <v>0</v>
      </c>
      <c r="C241" s="67">
        <v>0</v>
      </c>
      <c r="D241" s="28" t="str">
        <f t="shared" si="30"/>
        <v>   </v>
      </c>
      <c r="E241" s="31">
        <f t="shared" si="31"/>
        <v>0</v>
      </c>
    </row>
    <row r="242" spans="1:5" s="5" customFormat="1" ht="13.5" customHeight="1">
      <c r="A242" s="41" t="s">
        <v>66</v>
      </c>
      <c r="B242" s="67">
        <v>0</v>
      </c>
      <c r="C242" s="67">
        <v>0</v>
      </c>
      <c r="D242" s="28" t="str">
        <f t="shared" si="30"/>
        <v>   </v>
      </c>
      <c r="E242" s="31">
        <f t="shared" si="31"/>
        <v>0</v>
      </c>
    </row>
    <row r="243" spans="1:5" s="5" customFormat="1" ht="45" customHeight="1">
      <c r="A243" s="41" t="s">
        <v>143</v>
      </c>
      <c r="B243" s="67">
        <f>B244+B245+B246</f>
        <v>1114800</v>
      </c>
      <c r="C243" s="67">
        <f>C244+C245+C246</f>
        <v>40700</v>
      </c>
      <c r="D243" s="28">
        <f t="shared" si="30"/>
        <v>0.03650879081449587</v>
      </c>
      <c r="E243" s="31">
        <f t="shared" si="31"/>
        <v>-1074100</v>
      </c>
    </row>
    <row r="244" spans="1:5" s="5" customFormat="1" ht="15">
      <c r="A244" s="41" t="s">
        <v>85</v>
      </c>
      <c r="B244" s="51">
        <v>952500</v>
      </c>
      <c r="C244" s="51">
        <v>0</v>
      </c>
      <c r="D244" s="28">
        <f t="shared" si="30"/>
        <v>0</v>
      </c>
      <c r="E244" s="31">
        <f t="shared" si="31"/>
        <v>-952500</v>
      </c>
    </row>
    <row r="245" spans="1:5" s="5" customFormat="1" ht="13.5" customHeight="1">
      <c r="A245" s="41" t="s">
        <v>65</v>
      </c>
      <c r="B245" s="67">
        <v>60800</v>
      </c>
      <c r="C245" s="67">
        <v>0</v>
      </c>
      <c r="D245" s="28">
        <f t="shared" si="30"/>
        <v>0</v>
      </c>
      <c r="E245" s="31">
        <f t="shared" si="31"/>
        <v>-60800</v>
      </c>
    </row>
    <row r="246" spans="1:5" ht="14.25" customHeight="1">
      <c r="A246" s="41" t="s">
        <v>66</v>
      </c>
      <c r="B246" s="67">
        <v>101500</v>
      </c>
      <c r="C246" s="67">
        <v>40700</v>
      </c>
      <c r="D246" s="28">
        <f t="shared" si="30"/>
        <v>0.4009852216748768</v>
      </c>
      <c r="E246" s="68">
        <f t="shared" si="31"/>
        <v>-60800</v>
      </c>
    </row>
    <row r="247" spans="1:5" s="5" customFormat="1" ht="29.25" customHeight="1">
      <c r="A247" s="41" t="s">
        <v>233</v>
      </c>
      <c r="B247" s="51">
        <v>825600</v>
      </c>
      <c r="C247" s="51">
        <v>753536.17</v>
      </c>
      <c r="D247" s="28">
        <f t="shared" si="30"/>
        <v>0.9127133842054264</v>
      </c>
      <c r="E247" s="31">
        <f t="shared" si="31"/>
        <v>-72063.82999999996</v>
      </c>
    </row>
    <row r="248" spans="1:5" s="5" customFormat="1" ht="32.25" customHeight="1">
      <c r="A248" s="41" t="s">
        <v>244</v>
      </c>
      <c r="B248" s="51">
        <f>SUM(B249:B250)</f>
        <v>5785170</v>
      </c>
      <c r="C248" s="51">
        <f>SUM(C249:C250)</f>
        <v>0</v>
      </c>
      <c r="D248" s="28">
        <f t="shared" si="30"/>
        <v>0</v>
      </c>
      <c r="E248" s="31">
        <f t="shared" si="31"/>
        <v>-5785170</v>
      </c>
    </row>
    <row r="249" spans="1:5" s="5" customFormat="1" ht="15">
      <c r="A249" s="41" t="s">
        <v>65</v>
      </c>
      <c r="B249" s="51">
        <v>5727300</v>
      </c>
      <c r="C249" s="51">
        <v>0</v>
      </c>
      <c r="D249" s="28">
        <f t="shared" si="30"/>
        <v>0</v>
      </c>
      <c r="E249" s="31">
        <f t="shared" si="31"/>
        <v>-5727300</v>
      </c>
    </row>
    <row r="250" spans="1:5" s="5" customFormat="1" ht="15">
      <c r="A250" s="41" t="s">
        <v>66</v>
      </c>
      <c r="B250" s="51">
        <v>57870</v>
      </c>
      <c r="C250" s="51">
        <v>0</v>
      </c>
      <c r="D250" s="28">
        <f t="shared" si="30"/>
        <v>0</v>
      </c>
      <c r="E250" s="31">
        <f t="shared" si="31"/>
        <v>-57870</v>
      </c>
    </row>
    <row r="251" spans="1:5" s="5" customFormat="1" ht="15">
      <c r="A251" s="39" t="s">
        <v>154</v>
      </c>
      <c r="B251" s="51">
        <v>200000</v>
      </c>
      <c r="C251" s="51">
        <v>98355.51</v>
      </c>
      <c r="D251" s="28">
        <f aca="true" t="shared" si="32" ref="D251:D259">IF(B251=0,"   ",C251/B251)</f>
        <v>0.49177754999999995</v>
      </c>
      <c r="E251" s="31">
        <f aca="true" t="shared" si="33" ref="E251:E259">C251-B251</f>
        <v>-101644.49</v>
      </c>
    </row>
    <row r="252" spans="1:5" s="5" customFormat="1" ht="15">
      <c r="A252" s="27" t="s">
        <v>187</v>
      </c>
      <c r="B252" s="51">
        <f>B253+B254</f>
        <v>20614200</v>
      </c>
      <c r="C252" s="51">
        <f>C253+C254</f>
        <v>13080975.58</v>
      </c>
      <c r="D252" s="28">
        <f t="shared" si="32"/>
        <v>0.6345613984534932</v>
      </c>
      <c r="E252" s="31">
        <f t="shared" si="33"/>
        <v>-7533224.42</v>
      </c>
    </row>
    <row r="253" spans="1:5" s="5" customFormat="1" ht="15">
      <c r="A253" s="27" t="s">
        <v>88</v>
      </c>
      <c r="B253" s="51">
        <v>19576200</v>
      </c>
      <c r="C253" s="55">
        <v>12546575.58</v>
      </c>
      <c r="D253" s="28">
        <f t="shared" si="32"/>
        <v>0.6409096545805621</v>
      </c>
      <c r="E253" s="31">
        <f t="shared" si="33"/>
        <v>-7029624.42</v>
      </c>
    </row>
    <row r="254" spans="1:5" s="5" customFormat="1" ht="45.75" customHeight="1">
      <c r="A254" s="27" t="s">
        <v>212</v>
      </c>
      <c r="B254" s="51">
        <f>SUM(B255:B256)</f>
        <v>1038000</v>
      </c>
      <c r="C254" s="51">
        <f>SUM(C255:C256)</f>
        <v>534400</v>
      </c>
      <c r="D254" s="28">
        <f t="shared" si="32"/>
        <v>0.5148362235067437</v>
      </c>
      <c r="E254" s="31">
        <f t="shared" si="33"/>
        <v>-503600</v>
      </c>
    </row>
    <row r="255" spans="1:5" s="5" customFormat="1" ht="15" customHeight="1">
      <c r="A255" s="41" t="s">
        <v>65</v>
      </c>
      <c r="B255" s="67">
        <v>830300</v>
      </c>
      <c r="C255" s="67">
        <v>415200</v>
      </c>
      <c r="D255" s="28">
        <f t="shared" si="32"/>
        <v>0.5000602191978802</v>
      </c>
      <c r="E255" s="31">
        <f t="shared" si="33"/>
        <v>-415100</v>
      </c>
    </row>
    <row r="256" spans="1:5" s="5" customFormat="1" ht="13.5" customHeight="1">
      <c r="A256" s="41" t="s">
        <v>213</v>
      </c>
      <c r="B256" s="67">
        <v>207700</v>
      </c>
      <c r="C256" s="67">
        <v>119200</v>
      </c>
      <c r="D256" s="28">
        <f t="shared" si="32"/>
        <v>0.5739046701974001</v>
      </c>
      <c r="E256" s="31">
        <f t="shared" si="33"/>
        <v>-88500</v>
      </c>
    </row>
    <row r="257" spans="1:5" s="5" customFormat="1" ht="15">
      <c r="A257" s="39" t="s">
        <v>51</v>
      </c>
      <c r="B257" s="51">
        <f>B258+B259+B260+B261</f>
        <v>2121100</v>
      </c>
      <c r="C257" s="51">
        <f>C258+C259+C260+C261</f>
        <v>1304676.3</v>
      </c>
      <c r="D257" s="28">
        <f t="shared" si="32"/>
        <v>0.6150941964075244</v>
      </c>
      <c r="E257" s="31">
        <f t="shared" si="33"/>
        <v>-816423.7</v>
      </c>
    </row>
    <row r="258" spans="1:5" s="5" customFormat="1" ht="15">
      <c r="A258" s="27" t="s">
        <v>120</v>
      </c>
      <c r="B258" s="51">
        <v>1935100</v>
      </c>
      <c r="C258" s="51">
        <v>1175395.3</v>
      </c>
      <c r="D258" s="28">
        <f t="shared" si="32"/>
        <v>0.6074080409281174</v>
      </c>
      <c r="E258" s="31">
        <f t="shared" si="33"/>
        <v>-759704.7</v>
      </c>
    </row>
    <row r="259" spans="1:5" s="5" customFormat="1" ht="15">
      <c r="A259" s="27" t="s">
        <v>117</v>
      </c>
      <c r="B259" s="51">
        <v>65000</v>
      </c>
      <c r="C259" s="51">
        <v>52271</v>
      </c>
      <c r="D259" s="28">
        <f t="shared" si="32"/>
        <v>0.8041692307692307</v>
      </c>
      <c r="E259" s="31">
        <f t="shared" si="33"/>
        <v>-12729</v>
      </c>
    </row>
    <row r="260" spans="1:5" s="5" customFormat="1" ht="15">
      <c r="A260" s="27" t="s">
        <v>119</v>
      </c>
      <c r="B260" s="51">
        <v>20000</v>
      </c>
      <c r="C260" s="51">
        <v>17010</v>
      </c>
      <c r="D260" s="28">
        <f>IF(B260=0,"   ",'[1]Лист1'!C243/B260)</f>
        <v>0.1285715</v>
      </c>
      <c r="E260" s="31">
        <f>'[1]Лист1'!C243-B260</f>
        <v>-17428.57</v>
      </c>
    </row>
    <row r="261" spans="1:5" s="5" customFormat="1" ht="15">
      <c r="A261" s="27" t="s">
        <v>118</v>
      </c>
      <c r="B261" s="51">
        <v>101000</v>
      </c>
      <c r="C261" s="51">
        <v>60000</v>
      </c>
      <c r="D261" s="28">
        <f aca="true" t="shared" si="34" ref="D261:D272">IF(B261=0,"   ",C261/B261)</f>
        <v>0.594059405940594</v>
      </c>
      <c r="E261" s="31">
        <f aca="true" t="shared" si="35" ref="E261:E272">C261-B261</f>
        <v>-41000</v>
      </c>
    </row>
    <row r="262" spans="1:5" s="5" customFormat="1" ht="15">
      <c r="A262" s="27" t="s">
        <v>52</v>
      </c>
      <c r="B262" s="51">
        <v>5930200</v>
      </c>
      <c r="C262" s="51">
        <v>3098037.77</v>
      </c>
      <c r="D262" s="28">
        <f t="shared" si="34"/>
        <v>0.5224170803682844</v>
      </c>
      <c r="E262" s="31">
        <f t="shared" si="35"/>
        <v>-2832162.23</v>
      </c>
    </row>
    <row r="263" spans="1:5" s="5" customFormat="1" ht="15">
      <c r="A263" s="27" t="s">
        <v>7</v>
      </c>
      <c r="B263" s="51">
        <v>4018300</v>
      </c>
      <c r="C263" s="55">
        <v>2116261.04</v>
      </c>
      <c r="D263" s="28">
        <f t="shared" si="34"/>
        <v>0.5266558096707563</v>
      </c>
      <c r="E263" s="31">
        <f t="shared" si="35"/>
        <v>-1902038.96</v>
      </c>
    </row>
    <row r="264" spans="1:5" s="5" customFormat="1" ht="30">
      <c r="A264" s="27" t="s">
        <v>126</v>
      </c>
      <c r="B264" s="51">
        <v>10000</v>
      </c>
      <c r="C264" s="55">
        <v>0</v>
      </c>
      <c r="D264" s="28">
        <f t="shared" si="34"/>
        <v>0</v>
      </c>
      <c r="E264" s="31">
        <f t="shared" si="35"/>
        <v>-10000</v>
      </c>
    </row>
    <row r="265" spans="1:5" s="5" customFormat="1" ht="15">
      <c r="A265" s="27" t="s">
        <v>68</v>
      </c>
      <c r="B265" s="50">
        <f>SUM(B266,)</f>
        <v>34080942.43</v>
      </c>
      <c r="C265" s="50">
        <f>SUM(C266,)</f>
        <v>15858437.27</v>
      </c>
      <c r="D265" s="28">
        <f t="shared" si="34"/>
        <v>0.4653168644785038</v>
      </c>
      <c r="E265" s="31">
        <f t="shared" si="35"/>
        <v>-18222505.16</v>
      </c>
    </row>
    <row r="266" spans="1:5" s="5" customFormat="1" ht="13.5" customHeight="1">
      <c r="A266" s="27" t="s">
        <v>53</v>
      </c>
      <c r="B266" s="51">
        <f>B272+B279+B267+B280+B287+B268+B276+B284</f>
        <v>34080942.43</v>
      </c>
      <c r="C266" s="51">
        <f>C272+C279+C267+C280+C287+C268+C276+C284</f>
        <v>15858437.27</v>
      </c>
      <c r="D266" s="28">
        <f t="shared" si="34"/>
        <v>0.4653168644785038</v>
      </c>
      <c r="E266" s="31">
        <f t="shared" si="35"/>
        <v>-18222505.16</v>
      </c>
    </row>
    <row r="267" spans="1:5" s="5" customFormat="1" ht="15">
      <c r="A267" s="27" t="s">
        <v>88</v>
      </c>
      <c r="B267" s="51">
        <v>21169500</v>
      </c>
      <c r="C267" s="55">
        <v>9017210</v>
      </c>
      <c r="D267" s="28">
        <f t="shared" si="34"/>
        <v>0.42595290394199203</v>
      </c>
      <c r="E267" s="31">
        <f t="shared" si="35"/>
        <v>-12152290</v>
      </c>
    </row>
    <row r="268" spans="1:5" s="5" customFormat="1" ht="45">
      <c r="A268" s="39" t="s">
        <v>214</v>
      </c>
      <c r="B268" s="51">
        <f>B269+B271</f>
        <v>3616400</v>
      </c>
      <c r="C268" s="51">
        <f>C269+C271</f>
        <v>3616400</v>
      </c>
      <c r="D268" s="28">
        <f t="shared" si="34"/>
        <v>1</v>
      </c>
      <c r="E268" s="31">
        <f t="shared" si="35"/>
        <v>0</v>
      </c>
    </row>
    <row r="269" spans="1:5" s="5" customFormat="1" ht="15" customHeight="1">
      <c r="A269" s="41" t="s">
        <v>65</v>
      </c>
      <c r="B269" s="67">
        <v>2901600</v>
      </c>
      <c r="C269" s="67">
        <v>2901600</v>
      </c>
      <c r="D269" s="28">
        <f t="shared" si="34"/>
        <v>1</v>
      </c>
      <c r="E269" s="31">
        <f t="shared" si="35"/>
        <v>0</v>
      </c>
    </row>
    <row r="270" spans="1:5" s="5" customFormat="1" ht="15">
      <c r="A270" s="39" t="s">
        <v>208</v>
      </c>
      <c r="B270" s="51">
        <v>42800</v>
      </c>
      <c r="C270" s="55">
        <v>42800</v>
      </c>
      <c r="D270" s="28">
        <f>IF(B270=0,"   ",C270/B270)</f>
        <v>1</v>
      </c>
      <c r="E270" s="31">
        <f>C270-B270</f>
        <v>0</v>
      </c>
    </row>
    <row r="271" spans="1:5" s="5" customFormat="1" ht="13.5" customHeight="1">
      <c r="A271" s="41" t="s">
        <v>213</v>
      </c>
      <c r="B271" s="67">
        <v>714800</v>
      </c>
      <c r="C271" s="67">
        <v>714800</v>
      </c>
      <c r="D271" s="28">
        <f t="shared" si="34"/>
        <v>1</v>
      </c>
      <c r="E271" s="31">
        <f t="shared" si="35"/>
        <v>0</v>
      </c>
    </row>
    <row r="272" spans="1:5" s="5" customFormat="1" ht="15">
      <c r="A272" s="27" t="s">
        <v>193</v>
      </c>
      <c r="B272" s="51">
        <f>SUM(B273:B275)</f>
        <v>17143.43</v>
      </c>
      <c r="C272" s="51">
        <f>SUM(C273:C275)</f>
        <v>17142.86</v>
      </c>
      <c r="D272" s="28">
        <f t="shared" si="34"/>
        <v>0.999966751111067</v>
      </c>
      <c r="E272" s="31">
        <f t="shared" si="35"/>
        <v>-0.569999999999709</v>
      </c>
    </row>
    <row r="273" spans="1:5" s="5" customFormat="1" ht="15" customHeight="1">
      <c r="A273" s="41" t="s">
        <v>85</v>
      </c>
      <c r="B273" s="67">
        <v>6000</v>
      </c>
      <c r="C273" s="67">
        <v>6000</v>
      </c>
      <c r="D273" s="28">
        <f aca="true" t="shared" si="36" ref="D273:D278">IF(B273=0,"   ",C273/B273)</f>
        <v>1</v>
      </c>
      <c r="E273" s="31">
        <f aca="true" t="shared" si="37" ref="E273:E287">C273-B273</f>
        <v>0</v>
      </c>
    </row>
    <row r="274" spans="1:5" s="5" customFormat="1" ht="13.5" customHeight="1">
      <c r="A274" s="41" t="s">
        <v>65</v>
      </c>
      <c r="B274" s="67">
        <v>2571.43</v>
      </c>
      <c r="C274" s="67">
        <v>2571.43</v>
      </c>
      <c r="D274" s="28">
        <f t="shared" si="36"/>
        <v>1</v>
      </c>
      <c r="E274" s="31">
        <f t="shared" si="37"/>
        <v>0</v>
      </c>
    </row>
    <row r="275" spans="1:5" ht="14.25" customHeight="1">
      <c r="A275" s="41" t="s">
        <v>66</v>
      </c>
      <c r="B275" s="67">
        <v>8572</v>
      </c>
      <c r="C275" s="67">
        <v>8571.43</v>
      </c>
      <c r="D275" s="28">
        <f t="shared" si="36"/>
        <v>0.9999335044330379</v>
      </c>
      <c r="E275" s="68">
        <f t="shared" si="37"/>
        <v>-0.569999999999709</v>
      </c>
    </row>
    <row r="276" spans="1:5" s="5" customFormat="1" ht="30">
      <c r="A276" s="27" t="s">
        <v>231</v>
      </c>
      <c r="B276" s="51">
        <f>SUM(B277:B278)</f>
        <v>225000</v>
      </c>
      <c r="C276" s="51">
        <f>SUM(C277:C278)</f>
        <v>225000</v>
      </c>
      <c r="D276" s="28">
        <f t="shared" si="36"/>
        <v>1</v>
      </c>
      <c r="E276" s="31">
        <f t="shared" si="37"/>
        <v>0</v>
      </c>
    </row>
    <row r="277" spans="1:5" s="5" customFormat="1" ht="15" customHeight="1">
      <c r="A277" s="41" t="s">
        <v>85</v>
      </c>
      <c r="B277" s="67">
        <v>150000</v>
      </c>
      <c r="C277" s="67">
        <v>150000</v>
      </c>
      <c r="D277" s="28">
        <f t="shared" si="36"/>
        <v>1</v>
      </c>
      <c r="E277" s="31">
        <f>C277-B277</f>
        <v>0</v>
      </c>
    </row>
    <row r="278" spans="1:5" s="5" customFormat="1" ht="13.5" customHeight="1">
      <c r="A278" s="41" t="s">
        <v>65</v>
      </c>
      <c r="B278" s="67">
        <v>75000</v>
      </c>
      <c r="C278" s="67">
        <v>75000</v>
      </c>
      <c r="D278" s="28">
        <f t="shared" si="36"/>
        <v>1</v>
      </c>
      <c r="E278" s="31">
        <f>C278-B278</f>
        <v>0</v>
      </c>
    </row>
    <row r="279" spans="1:5" ht="27.75" customHeight="1">
      <c r="A279" s="27" t="s">
        <v>139</v>
      </c>
      <c r="B279" s="51">
        <v>1693000</v>
      </c>
      <c r="C279" s="51">
        <v>1684384.41</v>
      </c>
      <c r="D279" s="28">
        <f aca="true" t="shared" si="38" ref="D279:D287">IF(B279=0,"   ",C279/B279)</f>
        <v>0.9949110513880685</v>
      </c>
      <c r="E279" s="68">
        <f t="shared" si="37"/>
        <v>-8615.590000000084</v>
      </c>
    </row>
    <row r="280" spans="1:5" ht="27.75" customHeight="1">
      <c r="A280" s="27" t="s">
        <v>247</v>
      </c>
      <c r="B280" s="51">
        <f>SUM(B281:B283)</f>
        <v>2140749</v>
      </c>
      <c r="C280" s="51">
        <f>SUM(C281:C283)</f>
        <v>395010</v>
      </c>
      <c r="D280" s="28">
        <f t="shared" si="38"/>
        <v>0.18451953031392285</v>
      </c>
      <c r="E280" s="68">
        <f t="shared" si="37"/>
        <v>-1745739</v>
      </c>
    </row>
    <row r="281" spans="1:5" s="5" customFormat="1" ht="15" customHeight="1">
      <c r="A281" s="41" t="s">
        <v>85</v>
      </c>
      <c r="B281" s="67">
        <v>1829004.06</v>
      </c>
      <c r="C281" s="67">
        <v>337554</v>
      </c>
      <c r="D281" s="28">
        <f t="shared" si="38"/>
        <v>0.18455617862324483</v>
      </c>
      <c r="E281" s="31">
        <f t="shared" si="37"/>
        <v>-1491450.06</v>
      </c>
    </row>
    <row r="282" spans="1:5" s="5" customFormat="1" ht="13.5" customHeight="1">
      <c r="A282" s="41" t="s">
        <v>65</v>
      </c>
      <c r="B282" s="67">
        <v>116744.94</v>
      </c>
      <c r="C282" s="67">
        <v>21546</v>
      </c>
      <c r="D282" s="28">
        <f t="shared" si="38"/>
        <v>0.18455617862324483</v>
      </c>
      <c r="E282" s="31">
        <f t="shared" si="37"/>
        <v>-95198.94</v>
      </c>
    </row>
    <row r="283" spans="1:5" ht="14.25" customHeight="1">
      <c r="A283" s="41" t="s">
        <v>66</v>
      </c>
      <c r="B283" s="67">
        <v>195000</v>
      </c>
      <c r="C283" s="67">
        <v>35910</v>
      </c>
      <c r="D283" s="28">
        <f t="shared" si="38"/>
        <v>0.18415384615384614</v>
      </c>
      <c r="E283" s="68">
        <f t="shared" si="37"/>
        <v>-159090</v>
      </c>
    </row>
    <row r="284" spans="1:5" s="5" customFormat="1" ht="32.25" customHeight="1">
      <c r="A284" s="41" t="s">
        <v>244</v>
      </c>
      <c r="B284" s="51">
        <f>SUM(B285:B286)</f>
        <v>4315860</v>
      </c>
      <c r="C284" s="51">
        <f>SUM(C285:C286)</f>
        <v>0</v>
      </c>
      <c r="D284" s="28">
        <f t="shared" si="38"/>
        <v>0</v>
      </c>
      <c r="E284" s="31">
        <f t="shared" si="37"/>
        <v>-4315860</v>
      </c>
    </row>
    <row r="285" spans="1:5" s="5" customFormat="1" ht="15">
      <c r="A285" s="41" t="s">
        <v>65</v>
      </c>
      <c r="B285" s="51">
        <v>4272700</v>
      </c>
      <c r="C285" s="51">
        <v>0</v>
      </c>
      <c r="D285" s="28">
        <f t="shared" si="38"/>
        <v>0</v>
      </c>
      <c r="E285" s="31">
        <f t="shared" si="37"/>
        <v>-4272700</v>
      </c>
    </row>
    <row r="286" spans="1:5" s="5" customFormat="1" ht="15">
      <c r="A286" s="41" t="s">
        <v>66</v>
      </c>
      <c r="B286" s="51">
        <v>43160</v>
      </c>
      <c r="C286" s="51">
        <v>0</v>
      </c>
      <c r="D286" s="28">
        <f t="shared" si="38"/>
        <v>0</v>
      </c>
      <c r="E286" s="31">
        <f t="shared" si="37"/>
        <v>-43160</v>
      </c>
    </row>
    <row r="287" spans="1:5" ht="27.75" customHeight="1">
      <c r="A287" s="27" t="s">
        <v>172</v>
      </c>
      <c r="B287" s="51">
        <v>903290</v>
      </c>
      <c r="C287" s="51">
        <v>903290</v>
      </c>
      <c r="D287" s="28">
        <f t="shared" si="38"/>
        <v>1</v>
      </c>
      <c r="E287" s="68">
        <f t="shared" si="37"/>
        <v>0</v>
      </c>
    </row>
    <row r="288" spans="1:5" ht="15.75" customHeight="1">
      <c r="A288" s="27" t="s">
        <v>10</v>
      </c>
      <c r="B288" s="51">
        <f>SUM(B289,B290,B305,)</f>
        <v>14285635.58</v>
      </c>
      <c r="C288" s="51">
        <f>SUM(C289,C290,C305,)</f>
        <v>9544448.690000001</v>
      </c>
      <c r="D288" s="28">
        <f aca="true" t="shared" si="39" ref="D288:D315">IF(B288=0,"   ",C288/B288)</f>
        <v>0.6681150892132726</v>
      </c>
      <c r="E288" s="31">
        <f aca="true" t="shared" si="40" ref="E288:E315">C288-B288</f>
        <v>-4741186.889999999</v>
      </c>
    </row>
    <row r="289" spans="1:5" ht="14.25" customHeight="1">
      <c r="A289" s="27" t="s">
        <v>54</v>
      </c>
      <c r="B289" s="51">
        <v>178900</v>
      </c>
      <c r="C289" s="55">
        <v>75563.11</v>
      </c>
      <c r="D289" s="28">
        <f t="shared" si="39"/>
        <v>0.42237624371157073</v>
      </c>
      <c r="E289" s="31">
        <f t="shared" si="40"/>
        <v>-103336.89</v>
      </c>
    </row>
    <row r="290" spans="1:5" s="5" customFormat="1" ht="13.5" customHeight="1">
      <c r="A290" s="27" t="s">
        <v>36</v>
      </c>
      <c r="B290" s="51">
        <f>B291+B292+B293+B300+B297+B304</f>
        <v>11688453.69</v>
      </c>
      <c r="C290" s="51">
        <f>C291+C292+C293+C300+C297+C304</f>
        <v>7492146.41</v>
      </c>
      <c r="D290" s="28">
        <f t="shared" si="39"/>
        <v>0.6409869610391552</v>
      </c>
      <c r="E290" s="31">
        <f t="shared" si="40"/>
        <v>-4196307.279999999</v>
      </c>
    </row>
    <row r="291" spans="1:5" s="5" customFormat="1" ht="13.5" customHeight="1">
      <c r="A291" s="27" t="s">
        <v>123</v>
      </c>
      <c r="B291" s="51">
        <v>50000</v>
      </c>
      <c r="C291" s="51">
        <v>0</v>
      </c>
      <c r="D291" s="28">
        <f t="shared" si="39"/>
        <v>0</v>
      </c>
      <c r="E291" s="31">
        <f t="shared" si="40"/>
        <v>-50000</v>
      </c>
    </row>
    <row r="292" spans="1:5" s="5" customFormat="1" ht="13.5" customHeight="1">
      <c r="A292" s="27" t="s">
        <v>121</v>
      </c>
      <c r="B292" s="51">
        <v>85500</v>
      </c>
      <c r="C292" s="51">
        <v>36450</v>
      </c>
      <c r="D292" s="28">
        <f t="shared" si="39"/>
        <v>0.4263157894736842</v>
      </c>
      <c r="E292" s="31">
        <f t="shared" si="40"/>
        <v>-49050</v>
      </c>
    </row>
    <row r="293" spans="1:5" s="5" customFormat="1" ht="27" customHeight="1">
      <c r="A293" s="27" t="s">
        <v>55</v>
      </c>
      <c r="B293" s="51">
        <f>B295+B294+B296</f>
        <v>6855988.8</v>
      </c>
      <c r="C293" s="51">
        <f>C295+C294+C296</f>
        <v>5477850</v>
      </c>
      <c r="D293" s="28">
        <f t="shared" si="39"/>
        <v>0.7989875946121733</v>
      </c>
      <c r="E293" s="31">
        <f t="shared" si="40"/>
        <v>-1378138.7999999998</v>
      </c>
    </row>
    <row r="294" spans="1:5" s="5" customFormat="1" ht="13.5" customHeight="1">
      <c r="A294" s="41" t="s">
        <v>85</v>
      </c>
      <c r="B294" s="51">
        <v>3239066.02</v>
      </c>
      <c r="C294" s="51">
        <v>2587973.58</v>
      </c>
      <c r="D294" s="28">
        <f t="shared" si="39"/>
        <v>0.7989875982830384</v>
      </c>
      <c r="E294" s="31">
        <f t="shared" si="40"/>
        <v>-651092.44</v>
      </c>
    </row>
    <row r="295" spans="1:5" s="5" customFormat="1" ht="13.5" customHeight="1">
      <c r="A295" s="41" t="s">
        <v>65</v>
      </c>
      <c r="B295" s="51">
        <v>2534922.78</v>
      </c>
      <c r="C295" s="51">
        <v>2025371.86</v>
      </c>
      <c r="D295" s="28">
        <f t="shared" si="39"/>
        <v>0.7989875967740525</v>
      </c>
      <c r="E295" s="31">
        <f t="shared" si="40"/>
        <v>-509550.9199999997</v>
      </c>
    </row>
    <row r="296" spans="1:5" s="5" customFormat="1" ht="13.5" customHeight="1">
      <c r="A296" s="41" t="s">
        <v>91</v>
      </c>
      <c r="B296" s="51">
        <v>1082000</v>
      </c>
      <c r="C296" s="51">
        <v>864504.56</v>
      </c>
      <c r="D296" s="28">
        <f t="shared" si="39"/>
        <v>0.7989875785582256</v>
      </c>
      <c r="E296" s="31">
        <f t="shared" si="40"/>
        <v>-217495.43999999994</v>
      </c>
    </row>
    <row r="297" spans="1:5" s="5" customFormat="1" ht="27" customHeight="1">
      <c r="A297" s="27" t="s">
        <v>173</v>
      </c>
      <c r="B297" s="51">
        <f>B298+B299</f>
        <v>2372800</v>
      </c>
      <c r="C297" s="51">
        <f>C298+C299</f>
        <v>1174566.71</v>
      </c>
      <c r="D297" s="28">
        <f>IF(B297=0,"   ",C297/B297)</f>
        <v>0.4950129425151719</v>
      </c>
      <c r="E297" s="31">
        <f>C297-B297</f>
        <v>-1198233.29</v>
      </c>
    </row>
    <row r="298" spans="1:5" s="5" customFormat="1" ht="13.5" customHeight="1">
      <c r="A298" s="41" t="s">
        <v>174</v>
      </c>
      <c r="B298" s="51">
        <v>1658500</v>
      </c>
      <c r="C298" s="51">
        <v>881804.21</v>
      </c>
      <c r="D298" s="28">
        <f>IF(B298=0,"   ",C298/B298)</f>
        <v>0.5316877962013867</v>
      </c>
      <c r="E298" s="31">
        <f>C298-B298</f>
        <v>-776695.79</v>
      </c>
    </row>
    <row r="299" spans="1:5" s="5" customFormat="1" ht="13.5" customHeight="1">
      <c r="A299" s="41" t="s">
        <v>175</v>
      </c>
      <c r="B299" s="51">
        <v>714300</v>
      </c>
      <c r="C299" s="51">
        <v>292762.5</v>
      </c>
      <c r="D299" s="28">
        <f>IF(B299=0,"   ",C299/B299)</f>
        <v>0.4098593028139437</v>
      </c>
      <c r="E299" s="31">
        <f>C299-B299</f>
        <v>-421537.5</v>
      </c>
    </row>
    <row r="300" spans="1:5" s="5" customFormat="1" ht="74.25" customHeight="1">
      <c r="A300" s="39" t="s">
        <v>176</v>
      </c>
      <c r="B300" s="51">
        <f>B302+B301+B303</f>
        <v>2024164.89</v>
      </c>
      <c r="C300" s="51">
        <f>C302+C301+C303</f>
        <v>503279.7</v>
      </c>
      <c r="D300" s="28">
        <f t="shared" si="39"/>
        <v>0.2486357225571678</v>
      </c>
      <c r="E300" s="31">
        <f t="shared" si="40"/>
        <v>-1520885.19</v>
      </c>
    </row>
    <row r="301" spans="1:5" s="5" customFormat="1" ht="13.5" customHeight="1">
      <c r="A301" s="41" t="s">
        <v>85</v>
      </c>
      <c r="B301" s="51">
        <v>1808715</v>
      </c>
      <c r="C301" s="51">
        <v>453641.15</v>
      </c>
      <c r="D301" s="28">
        <f t="shared" si="39"/>
        <v>0.25080852981260177</v>
      </c>
      <c r="E301" s="31">
        <f t="shared" si="40"/>
        <v>-1355073.85</v>
      </c>
    </row>
    <row r="302" spans="1:5" s="5" customFormat="1" ht="13.5" customHeight="1">
      <c r="A302" s="41" t="s">
        <v>65</v>
      </c>
      <c r="B302" s="51">
        <v>115449.89</v>
      </c>
      <c r="C302" s="51">
        <v>28955.82</v>
      </c>
      <c r="D302" s="28">
        <f t="shared" si="39"/>
        <v>0.2508085542567429</v>
      </c>
      <c r="E302" s="31">
        <f t="shared" si="40"/>
        <v>-86494.07</v>
      </c>
    </row>
    <row r="303" spans="1:5" s="5" customFormat="1" ht="13.5" customHeight="1">
      <c r="A303" s="41" t="s">
        <v>66</v>
      </c>
      <c r="B303" s="51">
        <v>100000</v>
      </c>
      <c r="C303" s="51">
        <v>20682.73</v>
      </c>
      <c r="D303" s="28">
        <f t="shared" si="39"/>
        <v>0.2068273</v>
      </c>
      <c r="E303" s="31">
        <f t="shared" si="40"/>
        <v>-79317.27</v>
      </c>
    </row>
    <row r="304" spans="1:5" s="5" customFormat="1" ht="26.25" customHeight="1">
      <c r="A304" s="27" t="s">
        <v>188</v>
      </c>
      <c r="B304" s="51">
        <v>300000</v>
      </c>
      <c r="C304" s="55">
        <v>300000</v>
      </c>
      <c r="D304" s="28">
        <f>IF(B304=0,"   ",C304/B304)</f>
        <v>1</v>
      </c>
      <c r="E304" s="31">
        <f>C304-B304</f>
        <v>0</v>
      </c>
    </row>
    <row r="305" spans="1:5" s="5" customFormat="1" ht="14.25" customHeight="1">
      <c r="A305" s="27" t="s">
        <v>37</v>
      </c>
      <c r="B305" s="51">
        <f>SUM(B306+B307+B308)</f>
        <v>2418281.89</v>
      </c>
      <c r="C305" s="51">
        <f>SUM(C306+C307+C308)</f>
        <v>1976739.1700000002</v>
      </c>
      <c r="D305" s="28">
        <f t="shared" si="39"/>
        <v>0.8174147018071578</v>
      </c>
      <c r="E305" s="31">
        <f t="shared" si="40"/>
        <v>-441542.72</v>
      </c>
    </row>
    <row r="306" spans="1:5" s="5" customFormat="1" ht="27.75" customHeight="1">
      <c r="A306" s="27" t="s">
        <v>56</v>
      </c>
      <c r="B306" s="51">
        <v>216641.89</v>
      </c>
      <c r="C306" s="55">
        <v>116087.35</v>
      </c>
      <c r="D306" s="28">
        <f t="shared" si="39"/>
        <v>0.535849045630095</v>
      </c>
      <c r="E306" s="31">
        <f t="shared" si="40"/>
        <v>-100554.54000000001</v>
      </c>
    </row>
    <row r="307" spans="1:5" s="5" customFormat="1" ht="14.25" customHeight="1">
      <c r="A307" s="27" t="s">
        <v>57</v>
      </c>
      <c r="B307" s="51">
        <v>344400</v>
      </c>
      <c r="C307" s="55">
        <v>170599.83</v>
      </c>
      <c r="D307" s="28">
        <f t="shared" si="39"/>
        <v>0.4953537456445993</v>
      </c>
      <c r="E307" s="31">
        <f t="shared" si="40"/>
        <v>-173800.17</v>
      </c>
    </row>
    <row r="308" spans="1:5" s="5" customFormat="1" ht="16.5" customHeight="1">
      <c r="A308" s="27" t="s">
        <v>140</v>
      </c>
      <c r="B308" s="51">
        <f>B309+B310+B311</f>
        <v>1857240</v>
      </c>
      <c r="C308" s="51">
        <f>C309+C310+C311</f>
        <v>1690051.9900000002</v>
      </c>
      <c r="D308" s="28">
        <f t="shared" si="39"/>
        <v>0.9099803956408435</v>
      </c>
      <c r="E308" s="31">
        <f t="shared" si="40"/>
        <v>-167188.00999999978</v>
      </c>
    </row>
    <row r="309" spans="1:5" s="5" customFormat="1" ht="14.25" customHeight="1">
      <c r="A309" s="41" t="s">
        <v>85</v>
      </c>
      <c r="B309" s="51">
        <v>1745805.6</v>
      </c>
      <c r="C309" s="51">
        <v>1588648.87</v>
      </c>
      <c r="D309" s="28">
        <f>IF(B309=0,"   ",C309/B309)</f>
        <v>0.9099803952971626</v>
      </c>
      <c r="E309" s="31">
        <f>C309-B309</f>
        <v>-157156.72999999998</v>
      </c>
    </row>
    <row r="310" spans="1:5" s="5" customFormat="1" ht="13.5" customHeight="1">
      <c r="A310" s="41" t="s">
        <v>65</v>
      </c>
      <c r="B310" s="51">
        <v>111434.4</v>
      </c>
      <c r="C310" s="51">
        <v>101403.12</v>
      </c>
      <c r="D310" s="28">
        <f>IF(B310=0,"   ",C310/B310)</f>
        <v>0.9099804010251772</v>
      </c>
      <c r="E310" s="31">
        <f>C310-B310</f>
        <v>-10031.279999999999</v>
      </c>
    </row>
    <row r="311" spans="1:5" s="5" customFormat="1" ht="13.5" customHeight="1">
      <c r="A311" s="41" t="s">
        <v>66</v>
      </c>
      <c r="B311" s="51">
        <v>0</v>
      </c>
      <c r="C311" s="51">
        <v>0</v>
      </c>
      <c r="D311" s="28" t="str">
        <f>IF(B311=0,"   ",C311/B311)</f>
        <v>   </v>
      </c>
      <c r="E311" s="31">
        <f>C311-B311</f>
        <v>0</v>
      </c>
    </row>
    <row r="312" spans="1:5" s="5" customFormat="1" ht="16.5" customHeight="1">
      <c r="A312" s="27" t="s">
        <v>58</v>
      </c>
      <c r="B312" s="51">
        <f>B313</f>
        <v>300000</v>
      </c>
      <c r="C312" s="51">
        <f>C313</f>
        <v>123878.54</v>
      </c>
      <c r="D312" s="28">
        <f t="shared" si="39"/>
        <v>0.41292846666666666</v>
      </c>
      <c r="E312" s="31">
        <f t="shared" si="40"/>
        <v>-176121.46000000002</v>
      </c>
    </row>
    <row r="313" spans="1:5" ht="14.25" customHeight="1">
      <c r="A313" s="27" t="s">
        <v>59</v>
      </c>
      <c r="B313" s="51">
        <v>300000</v>
      </c>
      <c r="C313" s="55">
        <v>123878.54</v>
      </c>
      <c r="D313" s="28">
        <f t="shared" si="39"/>
        <v>0.41292846666666666</v>
      </c>
      <c r="E313" s="31">
        <f t="shared" si="40"/>
        <v>-176121.46000000002</v>
      </c>
    </row>
    <row r="314" spans="1:5" ht="30.75" customHeight="1">
      <c r="A314" s="27" t="s">
        <v>60</v>
      </c>
      <c r="B314" s="51">
        <f>B315</f>
        <v>50000</v>
      </c>
      <c r="C314" s="51">
        <f>C315</f>
        <v>0</v>
      </c>
      <c r="D314" s="28">
        <f t="shared" si="39"/>
        <v>0</v>
      </c>
      <c r="E314" s="31">
        <f t="shared" si="40"/>
        <v>-50000</v>
      </c>
    </row>
    <row r="315" spans="1:5" ht="14.25" customHeight="1">
      <c r="A315" s="27" t="s">
        <v>61</v>
      </c>
      <c r="B315" s="51">
        <v>50000</v>
      </c>
      <c r="C315" s="55">
        <v>0</v>
      </c>
      <c r="D315" s="28">
        <f t="shared" si="39"/>
        <v>0</v>
      </c>
      <c r="E315" s="31">
        <f t="shared" si="40"/>
        <v>-50000</v>
      </c>
    </row>
    <row r="316" spans="1:5" s="5" customFormat="1" ht="15">
      <c r="A316" s="27" t="s">
        <v>33</v>
      </c>
      <c r="B316" s="51">
        <f>B318+B317</f>
        <v>18457400</v>
      </c>
      <c r="C316" s="51">
        <f>C318+C317</f>
        <v>10739392.8</v>
      </c>
      <c r="D316" s="28">
        <f aca="true" t="shared" si="41" ref="D316:D328">IF(B316=0,"   ",C316/B316)</f>
        <v>0.5818475408237347</v>
      </c>
      <c r="E316" s="31">
        <f aca="true" t="shared" si="42" ref="E316:E328">C316-B316</f>
        <v>-7718007.199999999</v>
      </c>
    </row>
    <row r="317" spans="1:5" s="5" customFormat="1" ht="30">
      <c r="A317" s="27" t="s">
        <v>211</v>
      </c>
      <c r="B317" s="51">
        <v>16333700</v>
      </c>
      <c r="C317" s="55">
        <v>9506100</v>
      </c>
      <c r="D317" s="28">
        <f>IF(B317=0,"   ",C317/B317)</f>
        <v>0.5819930572987138</v>
      </c>
      <c r="E317" s="31">
        <f>C317-B317</f>
        <v>-6827600</v>
      </c>
    </row>
    <row r="318" spans="1:5" s="5" customFormat="1" ht="30" customHeight="1">
      <c r="A318" s="27" t="s">
        <v>215</v>
      </c>
      <c r="B318" s="51">
        <f>SUM(B319:B320)</f>
        <v>2123700</v>
      </c>
      <c r="C318" s="51">
        <f>SUM(C319:C320)</f>
        <v>1233292.8</v>
      </c>
      <c r="D318" s="28">
        <f t="shared" si="41"/>
        <v>0.5807283514620709</v>
      </c>
      <c r="E318" s="31">
        <f>C318-B318</f>
        <v>-890407.2</v>
      </c>
    </row>
    <row r="319" spans="1:5" s="5" customFormat="1" ht="13.5" customHeight="1">
      <c r="A319" s="41" t="s">
        <v>65</v>
      </c>
      <c r="B319" s="51">
        <v>2123700</v>
      </c>
      <c r="C319" s="51">
        <v>1233292.8</v>
      </c>
      <c r="D319" s="28">
        <f>IF(B319=0,"   ",C319/B319)</f>
        <v>0.5807283514620709</v>
      </c>
      <c r="E319" s="31">
        <f>C319-B319</f>
        <v>-890407.2</v>
      </c>
    </row>
    <row r="320" spans="1:5" s="5" customFormat="1" ht="13.5" customHeight="1">
      <c r="A320" s="41" t="s">
        <v>66</v>
      </c>
      <c r="B320" s="51">
        <v>0</v>
      </c>
      <c r="C320" s="51">
        <v>0</v>
      </c>
      <c r="D320" s="28" t="str">
        <f>IF(B320=0,"   ",C320/B320)</f>
        <v>   </v>
      </c>
      <c r="E320" s="31">
        <f>C320-B320</f>
        <v>0</v>
      </c>
    </row>
    <row r="321" spans="1:5" s="5" customFormat="1" ht="14.25">
      <c r="A321" s="56" t="s">
        <v>11</v>
      </c>
      <c r="B321" s="57">
        <f>B120+B159+B161+B172+B202+B227+B265+B288+B312+B314+B316</f>
        <v>354763392.34000003</v>
      </c>
      <c r="C321" s="57">
        <f>C120+C159+C161+C172+C202+C227+C265+C288+C312+C314+C316</f>
        <v>187565212.38</v>
      </c>
      <c r="D321" s="58">
        <f t="shared" si="41"/>
        <v>0.5287050931124264</v>
      </c>
      <c r="E321" s="59">
        <f t="shared" si="42"/>
        <v>-167198179.96000004</v>
      </c>
    </row>
    <row r="322" spans="1:5" s="5" customFormat="1" ht="15" thickBot="1">
      <c r="A322" s="60" t="s">
        <v>67</v>
      </c>
      <c r="B322" s="61">
        <f>B118-B321</f>
        <v>-6114500.00000006</v>
      </c>
      <c r="C322" s="61">
        <f>C118-C321</f>
        <v>1613289.7599999905</v>
      </c>
      <c r="D322" s="58">
        <f>IF(B322=0,"   ",C322/B322)</f>
        <v>-0.2638465549104546</v>
      </c>
      <c r="E322" s="59">
        <f>C322-B322</f>
        <v>7727789.76000005</v>
      </c>
    </row>
    <row r="323" spans="1:5" s="5" customFormat="1" ht="12.75" hidden="1">
      <c r="A323" s="33" t="s">
        <v>12</v>
      </c>
      <c r="B323" s="34"/>
      <c r="C323" s="35"/>
      <c r="D323" s="36" t="str">
        <f t="shared" si="41"/>
        <v>   </v>
      </c>
      <c r="E323" s="37">
        <f t="shared" si="42"/>
        <v>0</v>
      </c>
    </row>
    <row r="324" spans="1:5" s="5" customFormat="1" ht="12.75" hidden="1">
      <c r="A324" s="24" t="s">
        <v>13</v>
      </c>
      <c r="B324" s="25">
        <v>1122919</v>
      </c>
      <c r="C324" s="26">
        <v>815256</v>
      </c>
      <c r="D324" s="22">
        <f t="shared" si="41"/>
        <v>0.7260149663510903</v>
      </c>
      <c r="E324" s="23">
        <f t="shared" si="42"/>
        <v>-307663</v>
      </c>
    </row>
    <row r="325" spans="1:5" s="5" customFormat="1" ht="12.75" hidden="1">
      <c r="A325" s="24" t="s">
        <v>14</v>
      </c>
      <c r="B325" s="25">
        <v>1700000</v>
      </c>
      <c r="C325" s="62">
        <v>1700000</v>
      </c>
      <c r="D325" s="63">
        <f t="shared" si="41"/>
        <v>1</v>
      </c>
      <c r="E325" s="64">
        <f t="shared" si="42"/>
        <v>0</v>
      </c>
    </row>
    <row r="326" spans="1:5" s="5" customFormat="1" ht="15.75">
      <c r="A326" s="71" t="s">
        <v>109</v>
      </c>
      <c r="B326" s="20"/>
      <c r="C326" s="19"/>
      <c r="D326" s="22"/>
      <c r="E326" s="23"/>
    </row>
    <row r="327" spans="1:5" s="5" customFormat="1" ht="15.75">
      <c r="A327" s="72" t="s">
        <v>107</v>
      </c>
      <c r="B327" s="65">
        <v>21340200</v>
      </c>
      <c r="C327" s="65">
        <v>21340200</v>
      </c>
      <c r="D327" s="28">
        <f t="shared" si="41"/>
        <v>1</v>
      </c>
      <c r="E327" s="31">
        <f t="shared" si="42"/>
        <v>0</v>
      </c>
    </row>
    <row r="328" spans="1:5" s="5" customFormat="1" ht="16.5" thickBot="1">
      <c r="A328" s="73" t="s">
        <v>108</v>
      </c>
      <c r="B328" s="74">
        <f>B187+B191</f>
        <v>21321600</v>
      </c>
      <c r="C328" s="74">
        <f>C187+C191</f>
        <v>6460140.02</v>
      </c>
      <c r="D328" s="75">
        <f t="shared" si="41"/>
        <v>0.30298570557556653</v>
      </c>
      <c r="E328" s="76">
        <f t="shared" si="42"/>
        <v>-14861459.98</v>
      </c>
    </row>
    <row r="329" spans="1:5" s="5" customFormat="1" ht="12.75">
      <c r="A329" s="46"/>
      <c r="B329" s="46"/>
      <c r="C329" s="47"/>
      <c r="D329" s="48"/>
      <c r="E329" s="49"/>
    </row>
    <row r="330" spans="1:5" s="5" customFormat="1" ht="18" customHeight="1">
      <c r="A330" s="46"/>
      <c r="B330" s="46"/>
      <c r="C330" s="47"/>
      <c r="D330" s="48"/>
      <c r="E330" s="49"/>
    </row>
    <row r="331" spans="1:5" s="5" customFormat="1" ht="16.5">
      <c r="A331" s="42" t="s">
        <v>162</v>
      </c>
      <c r="B331" s="46"/>
      <c r="C331" s="47"/>
      <c r="D331" s="48"/>
      <c r="E331" s="49"/>
    </row>
    <row r="332" spans="1:5" s="5" customFormat="1" ht="16.5">
      <c r="A332" s="42" t="s">
        <v>34</v>
      </c>
      <c r="C332" s="42" t="s">
        <v>163</v>
      </c>
      <c r="D332" s="48"/>
      <c r="E332" s="49"/>
    </row>
    <row r="333" spans="1:5" s="5" customFormat="1" ht="16.5">
      <c r="A333" s="42"/>
      <c r="C333" s="42"/>
      <c r="D333" s="48"/>
      <c r="E333" s="49"/>
    </row>
    <row r="334" spans="1:5" s="5" customFormat="1" ht="16.5">
      <c r="A334" s="42"/>
      <c r="C334" s="42"/>
      <c r="D334" s="48"/>
      <c r="E334" s="49"/>
    </row>
    <row r="335" spans="1:5" s="5" customFormat="1" ht="16.5">
      <c r="A335" s="42"/>
      <c r="C335" s="42"/>
      <c r="D335" s="48"/>
      <c r="E335" s="49"/>
    </row>
    <row r="336" spans="1:5" s="5" customFormat="1" ht="16.5">
      <c r="A336" s="42"/>
      <c r="C336" s="42"/>
      <c r="D336" s="48"/>
      <c r="E336" s="49"/>
    </row>
    <row r="337" spans="1:5" s="5" customFormat="1" ht="16.5">
      <c r="A337" s="42"/>
      <c r="C337" s="42"/>
      <c r="D337" s="48"/>
      <c r="E337" s="49"/>
    </row>
    <row r="338" spans="1:5" s="5" customFormat="1" ht="16.5">
      <c r="A338" s="42"/>
      <c r="C338" s="42"/>
      <c r="D338" s="48"/>
      <c r="E338" s="49"/>
    </row>
    <row r="339" spans="1:5" s="5" customFormat="1" ht="16.5">
      <c r="A339" s="42"/>
      <c r="C339" s="42"/>
      <c r="D339" s="48"/>
      <c r="E339" s="49"/>
    </row>
    <row r="340" spans="1:5" s="5" customFormat="1" ht="16.5">
      <c r="A340" s="42"/>
      <c r="C340" s="42"/>
      <c r="D340" s="48"/>
      <c r="E340" s="49"/>
    </row>
    <row r="341" spans="1:5" s="5" customFormat="1" ht="16.5">
      <c r="A341" s="42"/>
      <c r="C341" s="42"/>
      <c r="D341" s="48"/>
      <c r="E341" s="49"/>
    </row>
    <row r="342" spans="1:5" s="5" customFormat="1" ht="16.5">
      <c r="A342" s="42"/>
      <c r="C342" s="42"/>
      <c r="D342" s="48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42"/>
      <c r="C354" s="42"/>
      <c r="D354" s="48"/>
      <c r="E354" s="49"/>
    </row>
    <row r="355" spans="1:5" s="5" customFormat="1" ht="16.5">
      <c r="A355" s="42"/>
      <c r="C355" s="42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C361" s="42"/>
      <c r="D361" s="48"/>
      <c r="E361" s="49"/>
    </row>
    <row r="362" spans="1:5" s="5" customFormat="1" ht="16.5">
      <c r="A362" s="42"/>
      <c r="C362" s="42"/>
      <c r="D362" s="48"/>
      <c r="E362" s="49"/>
    </row>
    <row r="363" spans="1:5" s="5" customFormat="1" ht="16.5">
      <c r="A363" s="42"/>
      <c r="C363" s="42"/>
      <c r="D363" s="48"/>
      <c r="E363" s="49"/>
    </row>
    <row r="364" spans="1:5" s="5" customFormat="1" ht="16.5">
      <c r="A364" s="42"/>
      <c r="C364" s="42"/>
      <c r="D364" s="48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42"/>
      <c r="C366" s="42"/>
      <c r="D366" s="48"/>
      <c r="E366" s="49"/>
    </row>
    <row r="367" spans="1:5" s="5" customFormat="1" ht="16.5">
      <c r="A367" s="42"/>
      <c r="C367" s="42"/>
      <c r="D367" s="48"/>
      <c r="E367" s="49"/>
    </row>
    <row r="368" spans="1:5" s="5" customFormat="1" ht="16.5">
      <c r="A368" s="42"/>
      <c r="C368" s="42"/>
      <c r="D368" s="48"/>
      <c r="E368" s="49"/>
    </row>
    <row r="369" spans="1:5" s="5" customFormat="1" ht="16.5">
      <c r="A369" s="42"/>
      <c r="C369" s="42"/>
      <c r="D369" s="48"/>
      <c r="E369" s="49"/>
    </row>
    <row r="370" spans="1:5" s="5" customFormat="1" ht="16.5">
      <c r="A370" s="42"/>
      <c r="C370" s="42"/>
      <c r="D370" s="48"/>
      <c r="E370" s="49"/>
    </row>
    <row r="371" spans="1:5" s="5" customFormat="1" ht="16.5">
      <c r="A371" s="42"/>
      <c r="C371" s="42"/>
      <c r="D371" s="48"/>
      <c r="E371" s="49"/>
    </row>
    <row r="372" spans="1:5" s="5" customFormat="1" ht="16.5">
      <c r="A372" s="42"/>
      <c r="C372" s="42"/>
      <c r="D372" s="48"/>
      <c r="E372" s="49"/>
    </row>
    <row r="373" spans="1:5" s="5" customFormat="1" ht="16.5">
      <c r="A373" s="42"/>
      <c r="C373" s="42"/>
      <c r="D373" s="48"/>
      <c r="E373" s="49"/>
    </row>
    <row r="374" spans="1:5" s="5" customFormat="1" ht="16.5">
      <c r="A374" s="42"/>
      <c r="C374" s="42"/>
      <c r="D374" s="48"/>
      <c r="E374" s="49"/>
    </row>
    <row r="375" spans="1:5" s="5" customFormat="1" ht="16.5">
      <c r="A375" s="42"/>
      <c r="C375" s="42"/>
      <c r="D375" s="48"/>
      <c r="E375" s="49"/>
    </row>
    <row r="376" spans="1:5" s="5" customFormat="1" ht="16.5">
      <c r="A376" s="42"/>
      <c r="C376" s="42"/>
      <c r="D376" s="48"/>
      <c r="E376" s="49"/>
    </row>
    <row r="377" spans="1:5" s="5" customFormat="1" ht="16.5">
      <c r="A377" s="42"/>
      <c r="C377" s="42"/>
      <c r="D377" s="48"/>
      <c r="E377" s="49"/>
    </row>
    <row r="378" spans="1:5" s="5" customFormat="1" ht="16.5">
      <c r="A378" s="42"/>
      <c r="C378" s="42"/>
      <c r="D378" s="48"/>
      <c r="E378" s="49"/>
    </row>
    <row r="379" spans="1:5" s="5" customFormat="1" ht="16.5">
      <c r="A379" s="42"/>
      <c r="C379" s="42"/>
      <c r="D379" s="48"/>
      <c r="E379" s="49"/>
    </row>
    <row r="380" spans="1:5" s="5" customFormat="1" ht="16.5">
      <c r="A380" s="42"/>
      <c r="B380" s="46"/>
      <c r="C380" s="47"/>
      <c r="D380" s="48"/>
      <c r="E380" s="49"/>
    </row>
    <row r="381" spans="1:5" s="5" customFormat="1" ht="13.5" customHeight="1">
      <c r="A381" s="42"/>
      <c r="C381" s="42"/>
      <c r="D381" s="48"/>
      <c r="E381" s="49"/>
    </row>
    <row r="391" ht="4.5" customHeight="1"/>
    <row r="392" ht="12.75" hidden="1"/>
  </sheetData>
  <sheetProtection/>
  <mergeCells count="1">
    <mergeCell ref="A1:E1"/>
  </mergeCells>
  <printOptions horizontalCentered="1" verticalCentered="1"/>
  <pageMargins left="0.5905511811023623" right="0.15748031496062992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2018-08-07T06:30:33Z</cp:lastPrinted>
  <dcterms:created xsi:type="dcterms:W3CDTF">2001-03-21T05:21:19Z</dcterms:created>
  <dcterms:modified xsi:type="dcterms:W3CDTF">2018-08-07T06:30:40Z</dcterms:modified>
  <cp:category/>
  <cp:version/>
  <cp:contentType/>
  <cp:contentStatus/>
</cp:coreProperties>
</file>