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'Лист1'!$A$1:$E$293</definedName>
  </definedNames>
  <calcPr fullCalcOnLoad="1"/>
</workbook>
</file>

<file path=xl/sharedStrings.xml><?xml version="1.0" encoding="utf-8"?>
<sst xmlns="http://schemas.openxmlformats.org/spreadsheetml/2006/main" count="296" uniqueCount="227">
  <si>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</si>
  <si>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</si>
  <si>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</si>
  <si>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</si>
  <si>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</si>
  <si>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</si>
  <si>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</si>
  <si>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</si>
  <si>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</si>
  <si>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</si>
  <si>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</si>
  <si>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</si>
  <si>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</si>
  <si>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</si>
  <si>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</si>
  <si>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</si>
  <si>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</si>
  <si>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</si>
  <si>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</si>
  <si>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</si>
  <si>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</si>
  <si>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</si>
  <si>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</si>
  <si>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</si>
  <si>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</si>
  <si>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</si>
  <si>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</si>
  <si>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</si>
  <si>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</si>
  <si>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</si>
  <si>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</si>
  <si>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</si>
  <si>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</si>
  <si>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</si>
  <si>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</si>
  <si>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</si>
  <si>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</si>
  <si>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</si>
  <si>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</si>
  <si>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</si>
  <si>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</si>
  <si>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</si>
  <si>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</si>
  <si>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</si>
  <si>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</si>
  <si>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</si>
  <si>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</si>
  <si>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</si>
  <si>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</si>
  <si>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</si>
  <si>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</si>
  <si>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</si>
  <si>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</si>
  <si>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</si>
  <si>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</si>
  <si>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</si>
  <si>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</si>
  <si>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</si>
  <si>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</si>
  <si>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</si>
  <si>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</si>
  <si>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</si>
  <si>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</si>
  <si>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</si>
  <si>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</si>
  <si>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</si>
  <si>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</si>
  <si>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</si>
  <si>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</si>
  <si>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</si>
  <si>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</si>
  <si>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</si>
  <si>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</si>
  <si>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</si>
  <si>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</si>
  <si>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</si>
  <si>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</si>
  <si>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</si>
  <si>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</si>
  <si>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</si>
  <si>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</si>
  <si>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</si>
  <si>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</si>
  <si>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</si>
  <si>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</si>
  <si>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 xml:space="preserve">              ликвидация последствий чрезвычайных ситуаций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</si>
  <si>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</si>
  <si>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</si>
  <si>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</si>
  <si>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</si>
  <si>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</si>
  <si>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</si>
  <si>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</si>
  <si>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</si>
  <si>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дотация на возмещение убытков ЖКХ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</si>
  <si>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</si>
  <si>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</si>
  <si>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</si>
  <si>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</si>
  <si>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</si>
  <si>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</si>
  <si>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</si>
  <si>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</si>
  <si>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</si>
  <si>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</si>
  <si>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</si>
  <si>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</si>
  <si>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</si>
  <si>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</si>
  <si>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</si>
  <si>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</si>
  <si>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 xml:space="preserve">                     развитие приоритетных направлений  туристской сферы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</si>
  <si>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</si>
  <si>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</si>
  <si>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</si>
  <si>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</si>
  <si>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</si>
  <si>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</si>
  <si>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</si>
  <si>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</si>
  <si>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</si>
  <si>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орг-я трудоустройства несовершеннолетних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</si>
  <si>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</si>
  <si>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</si>
  <si>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</si>
  <si>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</si>
  <si>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</si>
  <si>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</si>
  <si>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</si>
  <si>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</si>
  <si>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</si>
  <si>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</si>
  <si>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осуществление капитального ремонта объектов образования</t>
  </si>
  <si>
    <t>ЗАДОЛЖЕННОСТЬ И ПЕРЕРАСЧЕТЫ ПО ОТМЕНЕННЫМ НАЛОГАМ, СБОРАМ И ИНЫМ ОБЯЗАТЕЛЬНЫМ ПЛАТЕЖАМ</t>
  </si>
  <si>
    <t>за счет средств районного бюджета</t>
  </si>
  <si>
    <t xml:space="preserve">            содержание объектов коммунального хозяйства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</si>
  <si>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</si>
  <si>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ежегодные денежные поощрения работникам образовательных организаций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</si>
  <si>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</si>
  <si>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</si>
  <si>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</si>
  <si>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</si>
  <si>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</si>
  <si>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 исполнение судебных актов и мировых соглашений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</si>
  <si>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</si>
  <si>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</si>
  <si>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организация временного трудоустройства граждан</t>
  </si>
  <si>
    <t xml:space="preserve">                    проведение мероприятий </t>
  </si>
  <si>
    <t>проведение мероприятий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</si>
  <si>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</si>
  <si>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</si>
  <si>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Начальник финансового отдела</t>
  </si>
  <si>
    <t>Т.В. Серова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</si>
  <si>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</si>
  <si>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</si>
  <si>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</si>
  <si>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 перевод здания администрации и многоквартирного дома с централизованным отоплением на индивидуальную систему отопления в Тюрлеминском с/поселении
</t>
  </si>
  <si>
    <t>устройство отапливаемых санитарно-технических помещений в муниципальных общеобразовательных организациях</t>
  </si>
  <si>
    <t>газоснабжение и газооборудование котельной Тюрлеминского сельского дома культуры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</si>
  <si>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</si>
  <si>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</si>
  <si>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</si>
  <si>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</si>
  <si>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</si>
  <si>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</si>
  <si>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</si>
  <si>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</si>
  <si>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</si>
  <si>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</si>
  <si>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</si>
  <si>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</si>
  <si>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>дезинфекция водопроводных систем</t>
  </si>
  <si>
    <t xml:space="preserve">             разработка генеральных планов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</si>
  <si>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</si>
  <si>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</si>
  <si>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</si>
  <si>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 xml:space="preserve">         ремонт жилфонда, собственниками которых являются дети-сироты</t>
  </si>
  <si>
    <t>ежегодные гранты Главы ЧР образовательным организациям</t>
  </si>
  <si>
    <t xml:space="preserve">ежегодное денежное поощрение педагогическим работникам образ. орг. 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</si>
  <si>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</si>
  <si>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</si>
  <si>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 xml:space="preserve">         переселение граждан из аварийного жилфонда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</si>
  <si>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</si>
  <si>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</si>
  <si>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</si>
  <si>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</si>
  <si>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</si>
  <si>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</si>
  <si>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</si>
  <si>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</si>
  <si>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</si>
  <si>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</si>
  <si>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ремонт кровли д/с Звездочка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</si>
  <si>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</si>
  <si>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</si>
  <si>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</si>
  <si>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</si>
  <si>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</si>
  <si>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</si>
  <si>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</si>
  <si>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</si>
  <si>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в т.ч. музею</t>
  </si>
  <si>
    <t xml:space="preserve"> средства поселений (софинансирование)</t>
  </si>
  <si>
    <t>строительство (реконструкция) зданий учреждений культуры</t>
  </si>
  <si>
    <t>Уточненный план на  2018 год</t>
  </si>
  <si>
    <t>% исполне-ния к плану 2018 г.</t>
  </si>
  <si>
    <t>Отклонение от плана  2018 г (+, - )</t>
  </si>
  <si>
    <t xml:space="preserve">             субсидии на выполнение мунзадания (МФЦ)</t>
  </si>
  <si>
    <t>из них на приобретение антитеррористического и досмотрового оборудования</t>
  </si>
  <si>
    <t>централизация бюджетного (бухгалтерского) учета в муниципальных учреждениях</t>
  </si>
  <si>
    <t xml:space="preserve">              содержание ЕДДС</t>
  </si>
  <si>
    <t>Реализация проектов развития общественной инфраструктуры, основанных на местных инициативах</t>
  </si>
  <si>
    <t>выплата денежного поощрения лучшим муниципальным учреждениям культуры и их работникам</t>
  </si>
  <si>
    <t>проведение проектно-сметной документации по строительству Байгуловской СОШ</t>
  </si>
  <si>
    <t xml:space="preserve">              подпрограмма "Безопасный город"</t>
  </si>
  <si>
    <t>средства районного бюджета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</si>
  <si>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</si>
  <si>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</si>
  <si>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</si>
  <si>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</si>
  <si>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Анализ исполнения консолидированного бюджета Козловского района  на  01.08.2018 года</t>
  </si>
  <si>
    <t>Фактическое исполнение на 01.08.2018</t>
  </si>
  <si>
    <t>повышение уровня комплексного обустройства населенных пунктов, расположенных в сельской местности</t>
  </si>
  <si>
    <t>обеспечение гарантий прав на муниципальное имущество ЧР, в том числе на землю, и защита прав и законных интересов собственников, земелпользователей, землевладельцев и арендаторов земельных участков</t>
  </si>
  <si>
    <t xml:space="preserve">выполнение других обязательств муниципального образования 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</si>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</sst>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view="pageBreakPreview" zoomScaleSheetLayoutView="100" workbookViewId="0" topLeftCell="A35">
      <selection activeCell="C50" sqref="C50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0" t="s">
        <v>220</v>
      </c>
      <c r="B1" s="81"/>
      <c r="C1" s="81"/>
      <c r="D1" s="81"/>
      <c r="E1" s="81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1.2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204</v>
      </c>
      <c r="C4" s="21" t="s">
        <v>221</v>
      </c>
      <c r="D4" s="20" t="s">
        <v>205</v>
      </c>
      <c r="E4" s="22" t="s">
        <v>206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3.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71450500</v>
      </c>
      <c r="C7" s="53">
        <f>SUM(C8)</f>
        <v>38843701.62</v>
      </c>
      <c r="D7" s="42">
        <f aca="true" t="shared" si="0" ref="D7:D13">IF(B7=0,"   ",C7/B7)</f>
        <v>0.5436449236884277</v>
      </c>
      <c r="E7" s="45">
        <f aca="true" t="shared" si="1" ref="E7:E13">C7-B7</f>
        <v>-32606798.380000003</v>
      </c>
      <c r="F7" s="8"/>
    </row>
    <row r="8" spans="1:5" s="8" customFormat="1" ht="15" customHeight="1">
      <c r="A8" s="41" t="s">
        <v>30</v>
      </c>
      <c r="B8" s="54">
        <v>71450500</v>
      </c>
      <c r="C8" s="55">
        <v>38843701.62</v>
      </c>
      <c r="D8" s="42">
        <f t="shared" si="0"/>
        <v>0.5436449236884277</v>
      </c>
      <c r="E8" s="45">
        <f t="shared" si="1"/>
        <v>-32606798.380000003</v>
      </c>
    </row>
    <row r="9" spans="1:5" s="8" customFormat="1" ht="45" customHeight="1">
      <c r="A9" s="41" t="s">
        <v>106</v>
      </c>
      <c r="B9" s="53">
        <f>SUM(B10)</f>
        <v>8270300</v>
      </c>
      <c r="C9" s="53">
        <f>SUM(C10)</f>
        <v>4821096.21</v>
      </c>
      <c r="D9" s="42">
        <f t="shared" si="0"/>
        <v>0.5829409102450939</v>
      </c>
      <c r="E9" s="45">
        <f t="shared" si="1"/>
        <v>-3449203.79</v>
      </c>
    </row>
    <row r="10" spans="1:6" s="8" customFormat="1" ht="29.25" customHeight="1">
      <c r="A10" s="41" t="s">
        <v>107</v>
      </c>
      <c r="B10" s="54">
        <v>8270300</v>
      </c>
      <c r="C10" s="55">
        <v>4821096.21</v>
      </c>
      <c r="D10" s="42">
        <f t="shared" si="0"/>
        <v>0.5829409102450939</v>
      </c>
      <c r="E10" s="45">
        <f t="shared" si="1"/>
        <v>-3449203.79</v>
      </c>
      <c r="F10" s="9"/>
    </row>
    <row r="11" spans="1:6" s="9" customFormat="1" ht="15">
      <c r="A11" s="41" t="s">
        <v>3</v>
      </c>
      <c r="B11" s="54">
        <f>SUM(B12:B13)</f>
        <v>11293483</v>
      </c>
      <c r="C11" s="54">
        <f>SUM(C12:C13)</f>
        <v>10302047.66</v>
      </c>
      <c r="D11" s="42">
        <f t="shared" si="0"/>
        <v>0.9122117295434898</v>
      </c>
      <c r="E11" s="45">
        <f t="shared" si="1"/>
        <v>-991435.3399999999</v>
      </c>
      <c r="F11" s="8"/>
    </row>
    <row r="12" spans="1:5" s="8" customFormat="1" ht="15" customHeight="1">
      <c r="A12" s="41" t="s">
        <v>40</v>
      </c>
      <c r="B12" s="70">
        <v>7934416</v>
      </c>
      <c r="C12" s="71">
        <v>4975278.4</v>
      </c>
      <c r="D12" s="42">
        <f t="shared" si="0"/>
        <v>0.627050358841785</v>
      </c>
      <c r="E12" s="45">
        <f t="shared" si="1"/>
        <v>-2959137.5999999996</v>
      </c>
    </row>
    <row r="13" spans="1:5" s="8" customFormat="1" ht="15">
      <c r="A13" s="41" t="s">
        <v>15</v>
      </c>
      <c r="B13" s="54">
        <v>3359067</v>
      </c>
      <c r="C13" s="55">
        <v>5326769.26</v>
      </c>
      <c r="D13" s="42">
        <f t="shared" si="0"/>
        <v>1.5857883334866496</v>
      </c>
      <c r="E13" s="45">
        <f t="shared" si="1"/>
        <v>1967702.2599999998</v>
      </c>
    </row>
    <row r="14" spans="1:6" s="9" customFormat="1" ht="15">
      <c r="A14" s="41" t="s">
        <v>68</v>
      </c>
      <c r="B14" s="54">
        <f>SUM(B15:B19)</f>
        <v>10100000</v>
      </c>
      <c r="C14" s="54">
        <f>SUM(C15:C19)</f>
        <v>1916026.2</v>
      </c>
      <c r="D14" s="42">
        <f aca="true" t="shared" si="2" ref="D14:D19">IF(B14=0,"   ",C14/B14)</f>
        <v>0.18970556435643565</v>
      </c>
      <c r="E14" s="45">
        <f aca="true" t="shared" si="3" ref="E14:E19">C14-B14</f>
        <v>-8183973.8</v>
      </c>
      <c r="F14" s="8"/>
    </row>
    <row r="15" spans="1:6" s="8" customFormat="1" ht="15">
      <c r="A15" s="41" t="s">
        <v>69</v>
      </c>
      <c r="B15" s="54">
        <v>2115000</v>
      </c>
      <c r="C15" s="54">
        <v>188928.8</v>
      </c>
      <c r="D15" s="42">
        <f t="shared" si="2"/>
        <v>0.08932803782505909</v>
      </c>
      <c r="E15" s="45">
        <f t="shared" si="3"/>
        <v>-1926071.2</v>
      </c>
      <c r="F15" s="9"/>
    </row>
    <row r="16" spans="1:5" s="9" customFormat="1" ht="15">
      <c r="A16" s="41" t="s">
        <v>167</v>
      </c>
      <c r="B16" s="54">
        <v>135100</v>
      </c>
      <c r="C16" s="71">
        <v>53749.48</v>
      </c>
      <c r="D16" s="42">
        <f>IF(B16=0,"   ",C16/B16)</f>
        <v>0.3978495928941525</v>
      </c>
      <c r="E16" s="45">
        <f>C16-B16</f>
        <v>-81350.51999999999</v>
      </c>
    </row>
    <row r="17" spans="1:6" s="9" customFormat="1" ht="15">
      <c r="A17" s="41" t="s">
        <v>168</v>
      </c>
      <c r="B17" s="54">
        <v>1032300</v>
      </c>
      <c r="C17" s="71">
        <v>177699.42</v>
      </c>
      <c r="D17" s="42">
        <f t="shared" si="2"/>
        <v>0.17213931996512644</v>
      </c>
      <c r="E17" s="45">
        <f t="shared" si="3"/>
        <v>-854600.58</v>
      </c>
      <c r="F17" s="8"/>
    </row>
    <row r="18" spans="1:5" s="8" customFormat="1" ht="15">
      <c r="A18" s="41" t="s">
        <v>165</v>
      </c>
      <c r="B18" s="54">
        <v>1830200</v>
      </c>
      <c r="C18" s="54">
        <v>1057703.26</v>
      </c>
      <c r="D18" s="42">
        <f t="shared" si="2"/>
        <v>0.5779167631952792</v>
      </c>
      <c r="E18" s="45">
        <f t="shared" si="3"/>
        <v>-772496.74</v>
      </c>
    </row>
    <row r="19" spans="1:5" s="8" customFormat="1" ht="15">
      <c r="A19" s="41" t="s">
        <v>166</v>
      </c>
      <c r="B19" s="54">
        <v>4987400</v>
      </c>
      <c r="C19" s="54">
        <v>437945.24</v>
      </c>
      <c r="D19" s="42">
        <f t="shared" si="2"/>
        <v>0.08781033003167983</v>
      </c>
      <c r="E19" s="45">
        <f t="shared" si="3"/>
        <v>-4549454.76</v>
      </c>
    </row>
    <row r="20" spans="1:5" s="8" customFormat="1" ht="30">
      <c r="A20" s="41" t="s">
        <v>41</v>
      </c>
      <c r="B20" s="54">
        <f>B21+B22</f>
        <v>8000</v>
      </c>
      <c r="C20" s="54">
        <f>C21+C22</f>
        <v>1051.17</v>
      </c>
      <c r="D20" s="42">
        <f aca="true" t="shared" si="4" ref="D20:D52">IF(B20=0,"   ",C20/B20)</f>
        <v>0.13139625000000002</v>
      </c>
      <c r="E20" s="45">
        <f aca="true" t="shared" si="5" ref="E20:E50">C20-B20</f>
        <v>-6948.83</v>
      </c>
    </row>
    <row r="21" spans="1:5" s="8" customFormat="1" ht="15">
      <c r="A21" s="41" t="s">
        <v>16</v>
      </c>
      <c r="B21" s="54">
        <v>8000</v>
      </c>
      <c r="C21" s="70">
        <v>1713.73</v>
      </c>
      <c r="D21" s="42">
        <f t="shared" si="4"/>
        <v>0.21421625</v>
      </c>
      <c r="E21" s="45">
        <f t="shared" si="5"/>
        <v>-6286.27</v>
      </c>
    </row>
    <row r="22" spans="1:5" s="8" customFormat="1" ht="15">
      <c r="A22" s="41" t="s">
        <v>45</v>
      </c>
      <c r="B22" s="54">
        <v>0</v>
      </c>
      <c r="C22" s="70">
        <v>-662.56</v>
      </c>
      <c r="D22" s="42" t="str">
        <f t="shared" si="4"/>
        <v>   </v>
      </c>
      <c r="E22" s="45">
        <f t="shared" si="5"/>
        <v>-662.56</v>
      </c>
    </row>
    <row r="23" spans="1:5" s="8" customFormat="1" ht="15">
      <c r="A23" s="41" t="s">
        <v>17</v>
      </c>
      <c r="B23" s="54">
        <v>2404000</v>
      </c>
      <c r="C23" s="70">
        <v>969464.2</v>
      </c>
      <c r="D23" s="42">
        <f t="shared" si="4"/>
        <v>0.40327129783693844</v>
      </c>
      <c r="E23" s="45">
        <f t="shared" si="5"/>
        <v>-1434535.8</v>
      </c>
    </row>
    <row r="24" spans="1:5" s="8" customFormat="1" ht="45">
      <c r="A24" s="41" t="s">
        <v>133</v>
      </c>
      <c r="B24" s="54">
        <v>0</v>
      </c>
      <c r="C24" s="54">
        <v>52041.07</v>
      </c>
      <c r="D24" s="42" t="str">
        <f t="shared" si="4"/>
        <v>   </v>
      </c>
      <c r="E24" s="45">
        <f t="shared" si="5"/>
        <v>52041.07</v>
      </c>
    </row>
    <row r="25" spans="1:5" s="8" customFormat="1" ht="14.25">
      <c r="A25" s="63" t="s">
        <v>103</v>
      </c>
      <c r="B25" s="56">
        <f>B7+B11+B14+B20+B23+B24+B9</f>
        <v>103526283</v>
      </c>
      <c r="C25" s="56">
        <f>C7+C11+C14+C20+C23+C24+C9</f>
        <v>56905428.13000001</v>
      </c>
      <c r="D25" s="44">
        <f t="shared" si="4"/>
        <v>0.549671315157717</v>
      </c>
      <c r="E25" s="46">
        <f t="shared" si="5"/>
        <v>-46620854.86999999</v>
      </c>
    </row>
    <row r="26" spans="1:5" s="8" customFormat="1" ht="45" customHeight="1">
      <c r="A26" s="41" t="s">
        <v>139</v>
      </c>
      <c r="B26" s="54">
        <f>SUM(B27:B29)</f>
        <v>9133600</v>
      </c>
      <c r="C26" s="54">
        <f>SUM(C27:C29)</f>
        <v>4178543.9200000004</v>
      </c>
      <c r="D26" s="42">
        <f t="shared" si="4"/>
        <v>0.4574914513444863</v>
      </c>
      <c r="E26" s="45">
        <f t="shared" si="5"/>
        <v>-4955056.08</v>
      </c>
    </row>
    <row r="27" spans="1:5" s="8" customFormat="1" ht="15">
      <c r="A27" s="41" t="s">
        <v>67</v>
      </c>
      <c r="B27" s="54">
        <v>6485300</v>
      </c>
      <c r="C27" s="54">
        <v>2958157.2</v>
      </c>
      <c r="D27" s="42">
        <f t="shared" si="4"/>
        <v>0.4561326692674202</v>
      </c>
      <c r="E27" s="51">
        <f t="shared" si="5"/>
        <v>-3527142.8</v>
      </c>
    </row>
    <row r="28" spans="1:5" s="8" customFormat="1" ht="17.25" customHeight="1">
      <c r="A28" s="41" t="s">
        <v>189</v>
      </c>
      <c r="B28" s="54">
        <v>1658300</v>
      </c>
      <c r="C28" s="55">
        <v>823029.14</v>
      </c>
      <c r="D28" s="42">
        <f t="shared" si="4"/>
        <v>0.49630895495386845</v>
      </c>
      <c r="E28" s="45">
        <f t="shared" si="5"/>
        <v>-835270.86</v>
      </c>
    </row>
    <row r="29" spans="1:5" s="8" customFormat="1" ht="89.25" customHeight="1">
      <c r="A29" s="41" t="s">
        <v>216</v>
      </c>
      <c r="B29" s="54">
        <v>990000</v>
      </c>
      <c r="C29" s="55">
        <v>397357.58</v>
      </c>
      <c r="D29" s="42">
        <f t="shared" si="4"/>
        <v>0.40137129292929297</v>
      </c>
      <c r="E29" s="45">
        <f t="shared" si="5"/>
        <v>-592642.4199999999</v>
      </c>
    </row>
    <row r="30" spans="1:5" s="8" customFormat="1" ht="29.25" customHeight="1">
      <c r="A30" s="41" t="s">
        <v>18</v>
      </c>
      <c r="B30" s="54">
        <f>SUM(B31)</f>
        <v>304500</v>
      </c>
      <c r="C30" s="54">
        <f>SUM(C31)</f>
        <v>245745.48</v>
      </c>
      <c r="D30" s="42">
        <f t="shared" si="4"/>
        <v>0.8070459113300493</v>
      </c>
      <c r="E30" s="45">
        <f t="shared" si="5"/>
        <v>-58754.51999999999</v>
      </c>
    </row>
    <row r="31" spans="1:5" s="8" customFormat="1" ht="15">
      <c r="A31" s="41" t="s">
        <v>19</v>
      </c>
      <c r="B31" s="54">
        <v>304500</v>
      </c>
      <c r="C31" s="70">
        <v>245745.48</v>
      </c>
      <c r="D31" s="42">
        <f t="shared" si="4"/>
        <v>0.8070459113300493</v>
      </c>
      <c r="E31" s="45">
        <f t="shared" si="5"/>
        <v>-58754.51999999999</v>
      </c>
    </row>
    <row r="32" spans="1:5" s="8" customFormat="1" ht="30">
      <c r="A32" s="41" t="s">
        <v>138</v>
      </c>
      <c r="B32" s="54">
        <v>1832100</v>
      </c>
      <c r="C32" s="54">
        <v>1036503.97</v>
      </c>
      <c r="D32" s="42">
        <f t="shared" si="4"/>
        <v>0.5657463948474428</v>
      </c>
      <c r="E32" s="45">
        <f t="shared" si="5"/>
        <v>-795596.03</v>
      </c>
    </row>
    <row r="33" spans="1:5" s="8" customFormat="1" ht="30.75" customHeight="1">
      <c r="A33" s="41" t="s">
        <v>140</v>
      </c>
      <c r="B33" s="54">
        <f>B34+B35</f>
        <v>9542525.92</v>
      </c>
      <c r="C33" s="54">
        <f>C34+C35</f>
        <v>1441446.7</v>
      </c>
      <c r="D33" s="42">
        <f t="shared" si="4"/>
        <v>0.15105504685912344</v>
      </c>
      <c r="E33" s="45">
        <f t="shared" si="5"/>
        <v>-8101079.22</v>
      </c>
    </row>
    <row r="34" spans="1:5" s="8" customFormat="1" ht="30">
      <c r="A34" s="41" t="s">
        <v>141</v>
      </c>
      <c r="B34" s="70">
        <v>8920625.92</v>
      </c>
      <c r="C34" s="54">
        <v>519264.19</v>
      </c>
      <c r="D34" s="42">
        <f t="shared" si="4"/>
        <v>0.0582093896388831</v>
      </c>
      <c r="E34" s="45">
        <f t="shared" si="5"/>
        <v>-8401361.73</v>
      </c>
    </row>
    <row r="35" spans="1:5" s="8" customFormat="1" ht="30">
      <c r="A35" s="41" t="s">
        <v>112</v>
      </c>
      <c r="B35" s="54">
        <v>621900</v>
      </c>
      <c r="C35" s="54">
        <v>922182.51</v>
      </c>
      <c r="D35" s="42">
        <f t="shared" si="4"/>
        <v>1.4828469368065607</v>
      </c>
      <c r="E35" s="45">
        <f t="shared" si="5"/>
        <v>300282.51</v>
      </c>
    </row>
    <row r="36" spans="1:5" s="8" customFormat="1" ht="15">
      <c r="A36" s="41" t="s">
        <v>20</v>
      </c>
      <c r="B36" s="54">
        <v>2342400</v>
      </c>
      <c r="C36" s="54">
        <v>1609024.35</v>
      </c>
      <c r="D36" s="42">
        <f t="shared" si="4"/>
        <v>0.6869127177254098</v>
      </c>
      <c r="E36" s="45">
        <f t="shared" si="5"/>
        <v>-733375.6499999999</v>
      </c>
    </row>
    <row r="37" spans="1:6" s="8" customFormat="1" ht="15">
      <c r="A37" s="41" t="s">
        <v>21</v>
      </c>
      <c r="B37" s="54">
        <f>B38+B40+B39</f>
        <v>7300</v>
      </c>
      <c r="C37" s="54">
        <f>C38+C40+C39</f>
        <v>-73107.65</v>
      </c>
      <c r="D37" s="42">
        <f t="shared" si="4"/>
        <v>-10.014746575342466</v>
      </c>
      <c r="E37" s="45">
        <f t="shared" si="5"/>
        <v>-80407.65</v>
      </c>
      <c r="F37" s="11"/>
    </row>
    <row r="38" spans="1:5" s="11" customFormat="1" ht="15" customHeight="1">
      <c r="A38" s="41" t="s">
        <v>32</v>
      </c>
      <c r="B38" s="54">
        <v>0</v>
      </c>
      <c r="C38" s="53">
        <v>-73107.65</v>
      </c>
      <c r="D38" s="42" t="str">
        <f t="shared" si="4"/>
        <v>   </v>
      </c>
      <c r="E38" s="45">
        <f t="shared" si="5"/>
        <v>-73107.65</v>
      </c>
    </row>
    <row r="39" spans="1:5" s="11" customFormat="1" ht="15" customHeight="1">
      <c r="A39" s="41" t="s">
        <v>105</v>
      </c>
      <c r="B39" s="54">
        <v>0</v>
      </c>
      <c r="C39" s="53">
        <v>0</v>
      </c>
      <c r="D39" s="42" t="str">
        <f t="shared" si="4"/>
        <v>   </v>
      </c>
      <c r="E39" s="45">
        <f t="shared" si="5"/>
        <v>0</v>
      </c>
    </row>
    <row r="40" spans="1:5" s="11" customFormat="1" ht="15" customHeight="1">
      <c r="A40" s="41" t="s">
        <v>33</v>
      </c>
      <c r="B40" s="54">
        <v>7300</v>
      </c>
      <c r="C40" s="53">
        <v>0</v>
      </c>
      <c r="D40" s="42">
        <f t="shared" si="4"/>
        <v>0</v>
      </c>
      <c r="E40" s="45">
        <f t="shared" si="5"/>
        <v>-7300</v>
      </c>
    </row>
    <row r="41" spans="1:5" s="11" customFormat="1" ht="15" customHeight="1">
      <c r="A41" s="63" t="s">
        <v>104</v>
      </c>
      <c r="B41" s="56">
        <f>B26+B30+B33+B36+B37+B32</f>
        <v>23162425.92</v>
      </c>
      <c r="C41" s="56">
        <f>C26+C30+C33+C36+C37+C32</f>
        <v>8438156.770000001</v>
      </c>
      <c r="D41" s="44">
        <f t="shared" si="4"/>
        <v>0.3643036700535727</v>
      </c>
      <c r="E41" s="46">
        <f t="shared" si="5"/>
        <v>-14724269.15</v>
      </c>
    </row>
    <row r="42" spans="1:5" s="11" customFormat="1" ht="14.25">
      <c r="A42" s="63" t="s">
        <v>4</v>
      </c>
      <c r="B42" s="56">
        <f>SUM(B25,B41)</f>
        <v>126688708.92</v>
      </c>
      <c r="C42" s="56">
        <f>SUM(C25,C41)</f>
        <v>65343584.90000001</v>
      </c>
      <c r="D42" s="44">
        <f t="shared" si="4"/>
        <v>0.5157806520963322</v>
      </c>
      <c r="E42" s="46">
        <f t="shared" si="5"/>
        <v>-61345124.01999999</v>
      </c>
    </row>
    <row r="43" spans="1:5" s="11" customFormat="1" ht="18" customHeight="1">
      <c r="A43" s="63" t="s">
        <v>81</v>
      </c>
      <c r="B43" s="56">
        <f>SUM(B44:B49)</f>
        <v>241024184.93999997</v>
      </c>
      <c r="C43" s="56">
        <f>SUM(C44:C49,)</f>
        <v>129286213.1</v>
      </c>
      <c r="D43" s="44">
        <f t="shared" si="4"/>
        <v>0.5364034863645912</v>
      </c>
      <c r="E43" s="46">
        <f t="shared" si="5"/>
        <v>-111737971.83999997</v>
      </c>
    </row>
    <row r="44" spans="1:5" s="11" customFormat="1" ht="30" customHeight="1">
      <c r="A44" s="41" t="s">
        <v>46</v>
      </c>
      <c r="B44" s="54">
        <v>0</v>
      </c>
      <c r="C44" s="54">
        <v>0</v>
      </c>
      <c r="D44" s="42" t="str">
        <f t="shared" si="4"/>
        <v>   </v>
      </c>
      <c r="E44" s="45">
        <f t="shared" si="5"/>
        <v>0</v>
      </c>
    </row>
    <row r="45" spans="1:6" s="11" customFormat="1" ht="15" customHeight="1">
      <c r="A45" s="41" t="s">
        <v>130</v>
      </c>
      <c r="B45" s="54">
        <v>12942900</v>
      </c>
      <c r="C45" s="54">
        <v>8243500</v>
      </c>
      <c r="D45" s="42">
        <f t="shared" si="4"/>
        <v>0.6369129020544082</v>
      </c>
      <c r="E45" s="45">
        <f t="shared" si="5"/>
        <v>-4699400</v>
      </c>
      <c r="F45" s="8"/>
    </row>
    <row r="46" spans="1:5" s="8" customFormat="1" ht="15">
      <c r="A46" s="41" t="s">
        <v>23</v>
      </c>
      <c r="B46" s="54">
        <v>61282527.45</v>
      </c>
      <c r="C46" s="55">
        <v>18103914.63</v>
      </c>
      <c r="D46" s="42">
        <f t="shared" si="4"/>
        <v>0.2954172320123523</v>
      </c>
      <c r="E46" s="45">
        <f t="shared" si="5"/>
        <v>-43178612.82000001</v>
      </c>
    </row>
    <row r="47" spans="1:5" s="8" customFormat="1" ht="15">
      <c r="A47" s="41" t="s">
        <v>22</v>
      </c>
      <c r="B47" s="54">
        <v>165407081.89</v>
      </c>
      <c r="C47" s="55">
        <v>102607452.12</v>
      </c>
      <c r="D47" s="42">
        <f t="shared" si="4"/>
        <v>0.6203328838618689</v>
      </c>
      <c r="E47" s="45">
        <f t="shared" si="5"/>
        <v>-62799629.76999998</v>
      </c>
    </row>
    <row r="48" spans="1:5" s="8" customFormat="1" ht="15">
      <c r="A48" s="41" t="s">
        <v>43</v>
      </c>
      <c r="B48" s="54">
        <v>85500</v>
      </c>
      <c r="C48" s="55">
        <v>36450</v>
      </c>
      <c r="D48" s="42">
        <f t="shared" si="4"/>
        <v>0.4263157894736842</v>
      </c>
      <c r="E48" s="45">
        <f t="shared" si="5"/>
        <v>-49050</v>
      </c>
    </row>
    <row r="49" spans="1:5" s="8" customFormat="1" ht="15">
      <c r="A49" s="41" t="s">
        <v>114</v>
      </c>
      <c r="B49" s="54">
        <v>1306175.6</v>
      </c>
      <c r="C49" s="55">
        <v>294896.35</v>
      </c>
      <c r="D49" s="42">
        <f t="shared" si="4"/>
        <v>0.22577083050701602</v>
      </c>
      <c r="E49" s="45">
        <f t="shared" si="5"/>
        <v>-1011279.2500000001</v>
      </c>
    </row>
    <row r="50" spans="1:6" s="8" customFormat="1" ht="16.5" customHeight="1">
      <c r="A50" s="63" t="s">
        <v>5</v>
      </c>
      <c r="B50" s="57">
        <f>SUM(B42,B43)</f>
        <v>367712893.85999995</v>
      </c>
      <c r="C50" s="57">
        <f>SUM(C42,C43)</f>
        <v>194629798</v>
      </c>
      <c r="D50" s="44">
        <f t="shared" si="4"/>
        <v>0.5292982684314077</v>
      </c>
      <c r="E50" s="46">
        <f t="shared" si="5"/>
        <v>-173083095.85999995</v>
      </c>
      <c r="F50" s="10"/>
    </row>
    <row r="51" spans="1:6" s="10" customFormat="1" ht="15">
      <c r="A51" s="75" t="s">
        <v>6</v>
      </c>
      <c r="B51" s="58"/>
      <c r="C51" s="59"/>
      <c r="D51" s="42" t="str">
        <f t="shared" si="4"/>
        <v>   </v>
      </c>
      <c r="E51" s="43"/>
      <c r="F51" s="8"/>
    </row>
    <row r="52" spans="1:5" s="8" customFormat="1" ht="15">
      <c r="A52" s="41" t="s">
        <v>24</v>
      </c>
      <c r="B52" s="54">
        <f>B53+B67+B71+B72+B65+B69</f>
        <v>52621264.15</v>
      </c>
      <c r="C52" s="54">
        <f>C53+C67+C71+C72+C65+C69</f>
        <v>24908436.339999996</v>
      </c>
      <c r="D52" s="42">
        <f t="shared" si="4"/>
        <v>0.4733530587368072</v>
      </c>
      <c r="E52" s="45">
        <f aca="true" t="shared" si="6" ref="E52:E107">C52-B52</f>
        <v>-27712827.810000002</v>
      </c>
    </row>
    <row r="53" spans="1:5" s="8" customFormat="1" ht="15">
      <c r="A53" s="41" t="s">
        <v>25</v>
      </c>
      <c r="B53" s="54">
        <v>29301875</v>
      </c>
      <c r="C53" s="55">
        <v>14905228.04</v>
      </c>
      <c r="D53" s="42">
        <f aca="true" t="shared" si="7" ref="D53:D91">IF(B53=0,"   ",C53/B53)</f>
        <v>0.5086783026683446</v>
      </c>
      <c r="E53" s="45">
        <f t="shared" si="6"/>
        <v>-14396646.96</v>
      </c>
    </row>
    <row r="54" spans="1:5" s="8" customFormat="1" ht="15">
      <c r="A54" s="41" t="s">
        <v>7</v>
      </c>
      <c r="B54" s="54">
        <v>16451395</v>
      </c>
      <c r="C54" s="55">
        <v>9147165.86</v>
      </c>
      <c r="D54" s="42">
        <f t="shared" si="7"/>
        <v>0.5560115637610062</v>
      </c>
      <c r="E54" s="45">
        <f t="shared" si="6"/>
        <v>-7304229.140000001</v>
      </c>
    </row>
    <row r="55" spans="1:5" s="8" customFormat="1" ht="16.5" customHeight="1">
      <c r="A55" s="41" t="s">
        <v>47</v>
      </c>
      <c r="B55" s="70">
        <v>500</v>
      </c>
      <c r="C55" s="70">
        <v>290</v>
      </c>
      <c r="D55" s="42">
        <f t="shared" si="7"/>
        <v>0.58</v>
      </c>
      <c r="E55" s="45">
        <f t="shared" si="6"/>
        <v>-210</v>
      </c>
    </row>
    <row r="56" spans="1:5" s="8" customFormat="1" ht="27" customHeight="1">
      <c r="A56" s="41" t="s">
        <v>48</v>
      </c>
      <c r="B56" s="70">
        <v>306500</v>
      </c>
      <c r="C56" s="70">
        <v>141783.26</v>
      </c>
      <c r="D56" s="42">
        <f t="shared" si="7"/>
        <v>0.46258812398042415</v>
      </c>
      <c r="E56" s="45">
        <f t="shared" si="6"/>
        <v>-164716.74</v>
      </c>
    </row>
    <row r="57" spans="1:5" s="8" customFormat="1" ht="15">
      <c r="A57" s="41" t="s">
        <v>49</v>
      </c>
      <c r="B57" s="70">
        <v>227300</v>
      </c>
      <c r="C57" s="70">
        <v>110704.88</v>
      </c>
      <c r="D57" s="42">
        <f t="shared" si="7"/>
        <v>0.4870430268367796</v>
      </c>
      <c r="E57" s="45">
        <f t="shared" si="6"/>
        <v>-116595.12</v>
      </c>
    </row>
    <row r="58" spans="1:5" s="8" customFormat="1" ht="15">
      <c r="A58" s="41" t="s">
        <v>50</v>
      </c>
      <c r="B58" s="70">
        <v>833900</v>
      </c>
      <c r="C58" s="71">
        <v>435585.34</v>
      </c>
      <c r="D58" s="42">
        <f t="shared" si="7"/>
        <v>0.5223472118959108</v>
      </c>
      <c r="E58" s="45">
        <f t="shared" si="6"/>
        <v>-398314.66</v>
      </c>
    </row>
    <row r="59" spans="1:5" s="8" customFormat="1" ht="15">
      <c r="A59" s="41" t="s">
        <v>49</v>
      </c>
      <c r="B59" s="70">
        <v>616000</v>
      </c>
      <c r="C59" s="71">
        <v>335610</v>
      </c>
      <c r="D59" s="42">
        <f t="shared" si="7"/>
        <v>0.5448214285714286</v>
      </c>
      <c r="E59" s="45">
        <f t="shared" si="6"/>
        <v>-280390</v>
      </c>
    </row>
    <row r="60" spans="1:5" s="8" customFormat="1" ht="15">
      <c r="A60" s="41" t="s">
        <v>51</v>
      </c>
      <c r="B60" s="70">
        <v>2000</v>
      </c>
      <c r="C60" s="71">
        <v>800</v>
      </c>
      <c r="D60" s="42">
        <f t="shared" si="7"/>
        <v>0.4</v>
      </c>
      <c r="E60" s="45">
        <f t="shared" si="6"/>
        <v>-1200</v>
      </c>
    </row>
    <row r="61" spans="1:5" s="8" customFormat="1" ht="28.5" customHeight="1">
      <c r="A61" s="41" t="s">
        <v>183</v>
      </c>
      <c r="B61" s="70">
        <v>800</v>
      </c>
      <c r="C61" s="70">
        <v>0</v>
      </c>
      <c r="D61" s="42">
        <f t="shared" si="7"/>
        <v>0</v>
      </c>
      <c r="E61" s="45">
        <f t="shared" si="6"/>
        <v>-800</v>
      </c>
    </row>
    <row r="62" spans="1:5" s="8" customFormat="1" ht="15">
      <c r="A62" s="41" t="s">
        <v>49</v>
      </c>
      <c r="B62" s="70">
        <v>615</v>
      </c>
      <c r="C62" s="70">
        <v>0</v>
      </c>
      <c r="D62" s="42">
        <f t="shared" si="7"/>
        <v>0</v>
      </c>
      <c r="E62" s="45">
        <f t="shared" si="6"/>
        <v>-615</v>
      </c>
    </row>
    <row r="63" spans="1:5" s="8" customFormat="1" ht="15">
      <c r="A63" s="41" t="s">
        <v>108</v>
      </c>
      <c r="B63" s="70">
        <v>54800</v>
      </c>
      <c r="C63" s="71">
        <v>26727.23</v>
      </c>
      <c r="D63" s="42">
        <f t="shared" si="7"/>
        <v>0.48772317518248176</v>
      </c>
      <c r="E63" s="45">
        <f t="shared" si="6"/>
        <v>-28072.77</v>
      </c>
    </row>
    <row r="64" spans="1:5" s="8" customFormat="1" ht="15">
      <c r="A64" s="41" t="s">
        <v>49</v>
      </c>
      <c r="B64" s="70">
        <v>40600</v>
      </c>
      <c r="C64" s="70">
        <v>19198</v>
      </c>
      <c r="D64" s="42">
        <f t="shared" si="7"/>
        <v>0.47285714285714286</v>
      </c>
      <c r="E64" s="45">
        <f t="shared" si="6"/>
        <v>-21402</v>
      </c>
    </row>
    <row r="65" spans="1:5" s="8" customFormat="1" ht="15.75" customHeight="1">
      <c r="A65" s="41" t="s">
        <v>128</v>
      </c>
      <c r="B65" s="70">
        <f>B66</f>
        <v>104800</v>
      </c>
      <c r="C65" s="70">
        <f>C66</f>
        <v>104800</v>
      </c>
      <c r="D65" s="42">
        <f t="shared" si="7"/>
        <v>1</v>
      </c>
      <c r="E65" s="45">
        <f t="shared" si="6"/>
        <v>0</v>
      </c>
    </row>
    <row r="66" spans="1:5" s="8" customFormat="1" ht="30.75" customHeight="1">
      <c r="A66" s="41" t="s">
        <v>129</v>
      </c>
      <c r="B66" s="70">
        <v>104800</v>
      </c>
      <c r="C66" s="71">
        <v>104800</v>
      </c>
      <c r="D66" s="42">
        <f t="shared" si="7"/>
        <v>1</v>
      </c>
      <c r="E66" s="45">
        <f t="shared" si="6"/>
        <v>0</v>
      </c>
    </row>
    <row r="67" spans="1:5" s="8" customFormat="1" ht="15">
      <c r="A67" s="41" t="s">
        <v>36</v>
      </c>
      <c r="B67" s="70">
        <v>4116900</v>
      </c>
      <c r="C67" s="71">
        <v>2042414.06</v>
      </c>
      <c r="D67" s="42">
        <f t="shared" si="7"/>
        <v>0.49610485073720517</v>
      </c>
      <c r="E67" s="45">
        <f t="shared" si="6"/>
        <v>-2074485.94</v>
      </c>
    </row>
    <row r="68" spans="1:5" s="8" customFormat="1" ht="15">
      <c r="A68" s="41" t="s">
        <v>7</v>
      </c>
      <c r="B68" s="70">
        <v>2586700</v>
      </c>
      <c r="C68" s="71">
        <v>1311065.15</v>
      </c>
      <c r="D68" s="42">
        <f t="shared" si="7"/>
        <v>0.5068485522093787</v>
      </c>
      <c r="E68" s="45">
        <f t="shared" si="6"/>
        <v>-1275634.85</v>
      </c>
    </row>
    <row r="69" spans="1:5" s="8" customFormat="1" ht="15">
      <c r="A69" s="41" t="s">
        <v>163</v>
      </c>
      <c r="B69" s="70">
        <f>B70</f>
        <v>100000</v>
      </c>
      <c r="C69" s="70">
        <f>C70</f>
        <v>100000</v>
      </c>
      <c r="D69" s="42">
        <f t="shared" si="7"/>
        <v>1</v>
      </c>
      <c r="E69" s="45">
        <f t="shared" si="6"/>
        <v>0</v>
      </c>
    </row>
    <row r="70" spans="1:5" s="8" customFormat="1" ht="30">
      <c r="A70" s="41" t="s">
        <v>164</v>
      </c>
      <c r="B70" s="70">
        <v>100000</v>
      </c>
      <c r="C70" s="71">
        <v>100000</v>
      </c>
      <c r="D70" s="42">
        <f t="shared" si="7"/>
        <v>1</v>
      </c>
      <c r="E70" s="45">
        <f t="shared" si="6"/>
        <v>0</v>
      </c>
    </row>
    <row r="71" spans="1:5" s="8" customFormat="1" ht="15">
      <c r="A71" s="41" t="s">
        <v>26</v>
      </c>
      <c r="B71" s="53">
        <v>467240</v>
      </c>
      <c r="C71" s="55">
        <v>0</v>
      </c>
      <c r="D71" s="42">
        <f t="shared" si="7"/>
        <v>0</v>
      </c>
      <c r="E71" s="45">
        <f t="shared" si="6"/>
        <v>-467240</v>
      </c>
    </row>
    <row r="72" spans="1:5" s="8" customFormat="1" ht="15">
      <c r="A72" s="41" t="s">
        <v>34</v>
      </c>
      <c r="B72" s="54">
        <f>B73+B75+B77+B82+B76+B81+B91+B90+B83+B86+B89</f>
        <v>18530449.15</v>
      </c>
      <c r="C72" s="54">
        <f>C73+C75+C77+C82+C76+C81+C91+C90+C83+C86</f>
        <v>7755994.24</v>
      </c>
      <c r="D72" s="76">
        <f t="shared" si="7"/>
        <v>0.41855403380764794</v>
      </c>
      <c r="E72" s="45">
        <f t="shared" si="6"/>
        <v>-10774454.909999998</v>
      </c>
    </row>
    <row r="73" spans="1:5" s="8" customFormat="1" ht="15">
      <c r="A73" s="41" t="s">
        <v>90</v>
      </c>
      <c r="B73" s="70">
        <v>6950500</v>
      </c>
      <c r="C73" s="71">
        <v>3407176.64</v>
      </c>
      <c r="D73" s="52">
        <f t="shared" si="7"/>
        <v>0.4902059765484498</v>
      </c>
      <c r="E73" s="45">
        <f t="shared" si="6"/>
        <v>-3543323.36</v>
      </c>
    </row>
    <row r="74" spans="1:5" s="8" customFormat="1" ht="15">
      <c r="A74" s="41" t="s">
        <v>66</v>
      </c>
      <c r="B74" s="70">
        <v>5130800</v>
      </c>
      <c r="C74" s="71">
        <v>2665636.81</v>
      </c>
      <c r="D74" s="42">
        <f t="shared" si="7"/>
        <v>0.5195362925859515</v>
      </c>
      <c r="E74" s="45">
        <f t="shared" si="6"/>
        <v>-2465163.19</v>
      </c>
    </row>
    <row r="75" spans="1:5" s="8" customFormat="1" ht="15">
      <c r="A75" s="41" t="s">
        <v>207</v>
      </c>
      <c r="B75" s="70">
        <v>1637000</v>
      </c>
      <c r="C75" s="70">
        <v>1225000</v>
      </c>
      <c r="D75" s="42">
        <f t="shared" si="7"/>
        <v>0.7483200977397678</v>
      </c>
      <c r="E75" s="45">
        <f t="shared" si="6"/>
        <v>-412000</v>
      </c>
    </row>
    <row r="76" spans="1:5" s="8" customFormat="1" ht="15">
      <c r="A76" s="41" t="s">
        <v>113</v>
      </c>
      <c r="B76" s="70">
        <v>230000</v>
      </c>
      <c r="C76" s="71">
        <v>126199</v>
      </c>
      <c r="D76" s="42">
        <f t="shared" si="7"/>
        <v>0.5486913043478261</v>
      </c>
      <c r="E76" s="45">
        <f t="shared" si="6"/>
        <v>-103801</v>
      </c>
    </row>
    <row r="77" spans="1:5" s="8" customFormat="1" ht="15">
      <c r="A77" s="41" t="s">
        <v>142</v>
      </c>
      <c r="B77" s="70">
        <v>733000</v>
      </c>
      <c r="C77" s="71">
        <v>113334.6</v>
      </c>
      <c r="D77" s="42">
        <f t="shared" si="7"/>
        <v>0.1546174624829468</v>
      </c>
      <c r="E77" s="45">
        <f t="shared" si="6"/>
        <v>-619665.4</v>
      </c>
    </row>
    <row r="78" spans="1:5" s="8" customFormat="1" ht="30">
      <c r="A78" s="61" t="s">
        <v>208</v>
      </c>
      <c r="B78" s="70">
        <f>SUM(B79:B80)</f>
        <v>585000</v>
      </c>
      <c r="C78" s="70">
        <f>SUM(C79:C80)</f>
        <v>105000</v>
      </c>
      <c r="D78" s="42">
        <f t="shared" si="7"/>
        <v>0.1794871794871795</v>
      </c>
      <c r="E78" s="45">
        <f t="shared" si="6"/>
        <v>-480000</v>
      </c>
    </row>
    <row r="79" spans="1:5" s="8" customFormat="1" ht="15">
      <c r="A79" s="61" t="s">
        <v>78</v>
      </c>
      <c r="B79" s="70">
        <v>292500</v>
      </c>
      <c r="C79" s="70">
        <v>0</v>
      </c>
      <c r="D79" s="42">
        <f t="shared" si="7"/>
        <v>0</v>
      </c>
      <c r="E79" s="45">
        <f t="shared" si="6"/>
        <v>-292500</v>
      </c>
    </row>
    <row r="80" spans="1:5" s="8" customFormat="1" ht="15">
      <c r="A80" s="61" t="s">
        <v>79</v>
      </c>
      <c r="B80" s="70">
        <v>292500</v>
      </c>
      <c r="C80" s="70">
        <v>105000</v>
      </c>
      <c r="D80" s="42">
        <f t="shared" si="7"/>
        <v>0.358974358974359</v>
      </c>
      <c r="E80" s="45">
        <f t="shared" si="6"/>
        <v>-187500</v>
      </c>
    </row>
    <row r="81" spans="1:5" s="8" customFormat="1" ht="16.5" customHeight="1">
      <c r="A81" s="41" t="s">
        <v>144</v>
      </c>
      <c r="B81" s="70">
        <v>523200</v>
      </c>
      <c r="C81" s="70">
        <v>380824</v>
      </c>
      <c r="D81" s="42">
        <f t="shared" si="7"/>
        <v>0.727874617737003</v>
      </c>
      <c r="E81" s="45">
        <f t="shared" si="6"/>
        <v>-142376</v>
      </c>
    </row>
    <row r="82" spans="1:5" s="8" customFormat="1" ht="15">
      <c r="A82" s="41" t="s">
        <v>143</v>
      </c>
      <c r="B82" s="70">
        <v>5487000</v>
      </c>
      <c r="C82" s="71">
        <v>2500000</v>
      </c>
      <c r="D82" s="42">
        <f t="shared" si="7"/>
        <v>0.455622380171314</v>
      </c>
      <c r="E82" s="45">
        <f t="shared" si="6"/>
        <v>-2987000</v>
      </c>
    </row>
    <row r="83" spans="1:5" s="8" customFormat="1" ht="30">
      <c r="A83" s="61" t="s">
        <v>209</v>
      </c>
      <c r="B83" s="70">
        <f>SUM(B84:B85)</f>
        <v>1411185.15</v>
      </c>
      <c r="C83" s="70">
        <f>SUM(C84:C85)</f>
        <v>0</v>
      </c>
      <c r="D83" s="42">
        <f aca="true" t="shared" si="8" ref="D83:D89">IF(B83=0,"   ",C83/B83)</f>
        <v>0</v>
      </c>
      <c r="E83" s="45">
        <f aca="true" t="shared" si="9" ref="E83:E89">C83-B83</f>
        <v>-1411185.15</v>
      </c>
    </row>
    <row r="84" spans="1:5" s="8" customFormat="1" ht="15">
      <c r="A84" s="61" t="s">
        <v>78</v>
      </c>
      <c r="B84" s="70">
        <v>1343785.15</v>
      </c>
      <c r="C84" s="70">
        <v>0</v>
      </c>
      <c r="D84" s="42">
        <f t="shared" si="8"/>
        <v>0</v>
      </c>
      <c r="E84" s="45">
        <f t="shared" si="9"/>
        <v>-1343785.15</v>
      </c>
    </row>
    <row r="85" spans="1:6" s="8" customFormat="1" ht="15">
      <c r="A85" s="61" t="s">
        <v>79</v>
      </c>
      <c r="B85" s="70">
        <v>67400</v>
      </c>
      <c r="C85" s="70">
        <v>0</v>
      </c>
      <c r="D85" s="42">
        <f t="shared" si="8"/>
        <v>0</v>
      </c>
      <c r="E85" s="45">
        <f t="shared" si="9"/>
        <v>-67400</v>
      </c>
      <c r="F85"/>
    </row>
    <row r="86" spans="1:5" s="8" customFormat="1" ht="32.25" customHeight="1">
      <c r="A86" s="61" t="s">
        <v>222</v>
      </c>
      <c r="B86" s="70">
        <f>SUM(B87:B88)</f>
        <v>1343440</v>
      </c>
      <c r="C86" s="70">
        <f>SUM(C87:C88)</f>
        <v>0</v>
      </c>
      <c r="D86" s="42">
        <f t="shared" si="8"/>
        <v>0</v>
      </c>
      <c r="E86" s="45">
        <f t="shared" si="9"/>
        <v>-1343440</v>
      </c>
    </row>
    <row r="87" spans="1:5" s="8" customFormat="1" ht="15">
      <c r="A87" s="61" t="s">
        <v>78</v>
      </c>
      <c r="B87" s="70">
        <v>1330000</v>
      </c>
      <c r="C87" s="70">
        <v>0</v>
      </c>
      <c r="D87" s="42">
        <f t="shared" si="8"/>
        <v>0</v>
      </c>
      <c r="E87" s="45">
        <f t="shared" si="9"/>
        <v>-1330000</v>
      </c>
    </row>
    <row r="88" spans="1:5" s="8" customFormat="1" ht="15">
      <c r="A88" s="61" t="s">
        <v>79</v>
      </c>
      <c r="B88" s="70">
        <v>13440</v>
      </c>
      <c r="C88" s="70">
        <v>0</v>
      </c>
      <c r="D88" s="42">
        <f t="shared" si="8"/>
        <v>0</v>
      </c>
      <c r="E88" s="45">
        <f t="shared" si="9"/>
        <v>-13440</v>
      </c>
    </row>
    <row r="89" spans="1:5" s="8" customFormat="1" ht="15">
      <c r="A89" s="61" t="s">
        <v>224</v>
      </c>
      <c r="B89" s="70">
        <v>211664</v>
      </c>
      <c r="C89" s="70">
        <v>0</v>
      </c>
      <c r="D89" s="42">
        <f t="shared" si="8"/>
        <v>0</v>
      </c>
      <c r="E89" s="45">
        <f t="shared" si="9"/>
        <v>-211664</v>
      </c>
    </row>
    <row r="90" spans="1:6" ht="60.75" customHeight="1">
      <c r="A90" s="41" t="s">
        <v>223</v>
      </c>
      <c r="B90" s="53">
        <v>3460</v>
      </c>
      <c r="C90" s="53">
        <v>3460</v>
      </c>
      <c r="D90" s="42">
        <f t="shared" si="7"/>
        <v>1</v>
      </c>
      <c r="E90" s="65">
        <f t="shared" si="6"/>
        <v>0</v>
      </c>
      <c r="F90" s="8"/>
    </row>
    <row r="91" spans="1:5" s="8" customFormat="1" ht="15">
      <c r="A91" s="41" t="s">
        <v>172</v>
      </c>
      <c r="B91" s="53">
        <v>0</v>
      </c>
      <c r="C91" s="53">
        <v>0</v>
      </c>
      <c r="D91" s="42" t="str">
        <f t="shared" si="7"/>
        <v>   </v>
      </c>
      <c r="E91" s="45">
        <f t="shared" si="6"/>
        <v>0</v>
      </c>
    </row>
    <row r="92" spans="1:5" s="8" customFormat="1" ht="15.75" customHeight="1">
      <c r="A92" s="41" t="s">
        <v>52</v>
      </c>
      <c r="B92" s="53">
        <f>SUM(B93)</f>
        <v>1069000</v>
      </c>
      <c r="C92" s="53">
        <f>SUM(C93)</f>
        <v>585986.88</v>
      </c>
      <c r="D92" s="42">
        <f aca="true" t="shared" si="10" ref="D92:D107">IF(B92=0,"   ",C92/B92)</f>
        <v>0.548163592142189</v>
      </c>
      <c r="E92" s="45">
        <f t="shared" si="6"/>
        <v>-483013.12</v>
      </c>
    </row>
    <row r="93" spans="1:5" s="8" customFormat="1" ht="15">
      <c r="A93" s="41" t="s">
        <v>70</v>
      </c>
      <c r="B93" s="53">
        <v>1069000</v>
      </c>
      <c r="C93" s="53">
        <v>585986.88</v>
      </c>
      <c r="D93" s="42">
        <f t="shared" si="10"/>
        <v>0.548163592142189</v>
      </c>
      <c r="E93" s="45">
        <f t="shared" si="6"/>
        <v>-483013.12</v>
      </c>
    </row>
    <row r="94" spans="1:5" s="8" customFormat="1" ht="30" customHeight="1">
      <c r="A94" s="41" t="s">
        <v>27</v>
      </c>
      <c r="B94" s="54">
        <f>B95+B96+B99+B101+B102+B98+B104+B103</f>
        <v>4421100</v>
      </c>
      <c r="C94" s="54">
        <f>C95+C96+C99+C101+C102+C98+C104+C103</f>
        <v>1848669.2799999998</v>
      </c>
      <c r="D94" s="42">
        <f t="shared" si="10"/>
        <v>0.4181469046164981</v>
      </c>
      <c r="E94" s="45">
        <f t="shared" si="6"/>
        <v>-2572430.72</v>
      </c>
    </row>
    <row r="95" spans="1:5" s="8" customFormat="1" ht="15">
      <c r="A95" s="41" t="s">
        <v>82</v>
      </c>
      <c r="B95" s="70">
        <v>1459300</v>
      </c>
      <c r="C95" s="71">
        <v>734681.56</v>
      </c>
      <c r="D95" s="42">
        <f t="shared" si="10"/>
        <v>0.5034479270883301</v>
      </c>
      <c r="E95" s="45">
        <f t="shared" si="6"/>
        <v>-724618.44</v>
      </c>
    </row>
    <row r="96" spans="1:5" s="8" customFormat="1" ht="15">
      <c r="A96" s="41" t="s">
        <v>210</v>
      </c>
      <c r="B96" s="70">
        <v>1507500</v>
      </c>
      <c r="C96" s="71">
        <v>475969.36</v>
      </c>
      <c r="D96" s="42">
        <f t="shared" si="10"/>
        <v>0.3157342354892205</v>
      </c>
      <c r="E96" s="45">
        <f t="shared" si="6"/>
        <v>-1031530.64</v>
      </c>
    </row>
    <row r="97" spans="1:5" s="8" customFormat="1" ht="15">
      <c r="A97" s="41" t="s">
        <v>53</v>
      </c>
      <c r="B97" s="70">
        <v>1019000</v>
      </c>
      <c r="C97" s="71">
        <v>367383.79</v>
      </c>
      <c r="D97" s="42">
        <f t="shared" si="10"/>
        <v>0.36053365063788023</v>
      </c>
      <c r="E97" s="45">
        <f t="shared" si="6"/>
        <v>-651616.21</v>
      </c>
    </row>
    <row r="98" spans="1:5" s="8" customFormat="1" ht="15">
      <c r="A98" s="41" t="s">
        <v>214</v>
      </c>
      <c r="B98" s="70">
        <v>224700</v>
      </c>
      <c r="C98" s="71">
        <v>153724</v>
      </c>
      <c r="D98" s="42">
        <f>IF(B98=0,"   ",C98/B98)</f>
        <v>0.6841299510458388</v>
      </c>
      <c r="E98" s="45">
        <f>C98-B98</f>
        <v>-70976</v>
      </c>
    </row>
    <row r="99" spans="1:6" s="8" customFormat="1" ht="15">
      <c r="A99" s="41" t="s">
        <v>71</v>
      </c>
      <c r="B99" s="53">
        <v>875200</v>
      </c>
      <c r="C99" s="53">
        <v>464530.2</v>
      </c>
      <c r="D99" s="42">
        <f t="shared" si="10"/>
        <v>0.5307703382084095</v>
      </c>
      <c r="E99" s="45">
        <f t="shared" si="6"/>
        <v>-410669.8</v>
      </c>
      <c r="F99"/>
    </row>
    <row r="100" spans="1:6" ht="15">
      <c r="A100" s="41" t="s">
        <v>91</v>
      </c>
      <c r="B100" s="53">
        <v>652900</v>
      </c>
      <c r="C100" s="53">
        <v>333450.9</v>
      </c>
      <c r="D100" s="42">
        <f t="shared" si="10"/>
        <v>0.5107227753101548</v>
      </c>
      <c r="E100" s="65">
        <f t="shared" si="6"/>
        <v>-319449.1</v>
      </c>
      <c r="F100" s="8"/>
    </row>
    <row r="101" spans="1:6" s="8" customFormat="1" ht="15">
      <c r="A101" s="41" t="s">
        <v>85</v>
      </c>
      <c r="B101" s="70">
        <v>90900</v>
      </c>
      <c r="C101" s="71">
        <v>7764.16</v>
      </c>
      <c r="D101" s="42">
        <f t="shared" si="10"/>
        <v>0.08541430143014302</v>
      </c>
      <c r="E101" s="45">
        <f t="shared" si="6"/>
        <v>-83135.84</v>
      </c>
      <c r="F101" s="8" t="s">
        <v>116</v>
      </c>
    </row>
    <row r="102" spans="1:5" s="8" customFormat="1" ht="15">
      <c r="A102" s="41" t="s">
        <v>83</v>
      </c>
      <c r="B102" s="54">
        <v>168500</v>
      </c>
      <c r="C102" s="55">
        <v>0</v>
      </c>
      <c r="D102" s="42">
        <f t="shared" si="10"/>
        <v>0</v>
      </c>
      <c r="E102" s="45">
        <f t="shared" si="6"/>
        <v>-168500</v>
      </c>
    </row>
    <row r="103" spans="1:5" s="8" customFormat="1" ht="30">
      <c r="A103" s="61" t="s">
        <v>225</v>
      </c>
      <c r="B103" s="70">
        <v>55000</v>
      </c>
      <c r="C103" s="70">
        <v>12000</v>
      </c>
      <c r="D103" s="42">
        <f>IF(B103=0,"   ",C103/B103)</f>
        <v>0.21818181818181817</v>
      </c>
      <c r="E103" s="45">
        <f>C103-B103</f>
        <v>-43000</v>
      </c>
    </row>
    <row r="104" spans="1:5" s="8" customFormat="1" ht="45">
      <c r="A104" s="41" t="s">
        <v>217</v>
      </c>
      <c r="B104" s="70">
        <f>B105+B106</f>
        <v>40000</v>
      </c>
      <c r="C104" s="70">
        <f>C105+C106</f>
        <v>0</v>
      </c>
      <c r="D104" s="42"/>
      <c r="E104" s="45"/>
    </row>
    <row r="105" spans="1:5" s="8" customFormat="1" ht="15">
      <c r="A105" s="61" t="s">
        <v>78</v>
      </c>
      <c r="B105" s="70">
        <v>34000</v>
      </c>
      <c r="C105" s="70">
        <v>0</v>
      </c>
      <c r="D105" s="42">
        <f>IF(B105=0,"   ",C105/B105)</f>
        <v>0</v>
      </c>
      <c r="E105" s="45">
        <f>C105-B105</f>
        <v>-34000</v>
      </c>
    </row>
    <row r="106" spans="1:5" s="8" customFormat="1" ht="15">
      <c r="A106" s="61" t="s">
        <v>79</v>
      </c>
      <c r="B106" s="70">
        <v>6000</v>
      </c>
      <c r="C106" s="70">
        <v>0</v>
      </c>
      <c r="D106" s="42">
        <f>IF(B106=0,"   ",C106/B106)</f>
        <v>0</v>
      </c>
      <c r="E106" s="45">
        <f>C106-B106</f>
        <v>-6000</v>
      </c>
    </row>
    <row r="107" spans="1:5" s="8" customFormat="1" ht="15">
      <c r="A107" s="41" t="s">
        <v>28</v>
      </c>
      <c r="B107" s="54">
        <f>B108+B116+B139+B114</f>
        <v>34470819</v>
      </c>
      <c r="C107" s="54">
        <f>C108+C116+C139+C114</f>
        <v>11704652.15</v>
      </c>
      <c r="D107" s="42">
        <f t="shared" si="10"/>
        <v>0.3395524820573599</v>
      </c>
      <c r="E107" s="45">
        <f t="shared" si="6"/>
        <v>-22766166.85</v>
      </c>
    </row>
    <row r="108" spans="1:5" s="8" customFormat="1" ht="15">
      <c r="A108" s="62" t="s">
        <v>109</v>
      </c>
      <c r="B108" s="54">
        <f>B109+B110+B111</f>
        <v>238200</v>
      </c>
      <c r="C108" s="70">
        <f>C109+C110+C111</f>
        <v>94456.4</v>
      </c>
      <c r="D108" s="42">
        <f aca="true" t="shared" si="11" ref="D108:D113">IF(B108=0,"   ",C108/B108)</f>
        <v>0.3965424013434089</v>
      </c>
      <c r="E108" s="45">
        <f aca="true" t="shared" si="12" ref="E108:E113">C108-B108</f>
        <v>-143743.6</v>
      </c>
    </row>
    <row r="109" spans="1:5" s="8" customFormat="1" ht="15">
      <c r="A109" s="62" t="s">
        <v>110</v>
      </c>
      <c r="B109" s="70">
        <v>100000</v>
      </c>
      <c r="C109" s="70">
        <v>48456.4</v>
      </c>
      <c r="D109" s="42">
        <f t="shared" si="11"/>
        <v>0.484564</v>
      </c>
      <c r="E109" s="45">
        <f t="shared" si="12"/>
        <v>-51543.6</v>
      </c>
    </row>
    <row r="110" spans="1:5" s="8" customFormat="1" ht="15">
      <c r="A110" s="62" t="s">
        <v>153</v>
      </c>
      <c r="B110" s="70">
        <v>30000</v>
      </c>
      <c r="C110" s="70">
        <v>24000</v>
      </c>
      <c r="D110" s="42">
        <f t="shared" si="11"/>
        <v>0.8</v>
      </c>
      <c r="E110" s="45">
        <f t="shared" si="12"/>
        <v>-6000</v>
      </c>
    </row>
    <row r="111" spans="1:5" s="8" customFormat="1" ht="30">
      <c r="A111" s="62" t="s">
        <v>126</v>
      </c>
      <c r="B111" s="70">
        <f>B112+B113</f>
        <v>108200</v>
      </c>
      <c r="C111" s="70">
        <f>C112+C113</f>
        <v>22000</v>
      </c>
      <c r="D111" s="42">
        <f t="shared" si="11"/>
        <v>0.2033271719038817</v>
      </c>
      <c r="E111" s="45">
        <f t="shared" si="12"/>
        <v>-86200</v>
      </c>
    </row>
    <row r="112" spans="1:5" s="8" customFormat="1" ht="15">
      <c r="A112" s="61" t="s">
        <v>78</v>
      </c>
      <c r="B112" s="70">
        <v>48200</v>
      </c>
      <c r="C112" s="70">
        <v>5185.5</v>
      </c>
      <c r="D112" s="42">
        <f t="shared" si="11"/>
        <v>0.10758298755186722</v>
      </c>
      <c r="E112" s="45">
        <f t="shared" si="12"/>
        <v>-43014.5</v>
      </c>
    </row>
    <row r="113" spans="1:6" s="8" customFormat="1" ht="15">
      <c r="A113" s="61" t="s">
        <v>74</v>
      </c>
      <c r="B113" s="70">
        <v>60000</v>
      </c>
      <c r="C113" s="70">
        <v>16814.5</v>
      </c>
      <c r="D113" s="42">
        <f t="shared" si="11"/>
        <v>0.28024166666666667</v>
      </c>
      <c r="E113" s="45">
        <f t="shared" si="12"/>
        <v>-43185.5</v>
      </c>
      <c r="F113"/>
    </row>
    <row r="114" spans="1:5" ht="15">
      <c r="A114" s="62" t="s">
        <v>174</v>
      </c>
      <c r="B114" s="53">
        <f>B115</f>
        <v>1000000</v>
      </c>
      <c r="C114" s="53">
        <f>C115</f>
        <v>375000</v>
      </c>
      <c r="D114" s="42">
        <f>IF(B114=0,"   ",C114/B114)</f>
        <v>0.375</v>
      </c>
      <c r="E114" s="65">
        <f>C114-B114</f>
        <v>-625000</v>
      </c>
    </row>
    <row r="115" spans="1:6" ht="27.75" customHeight="1">
      <c r="A115" s="62" t="s">
        <v>175</v>
      </c>
      <c r="B115" s="53">
        <v>1000000</v>
      </c>
      <c r="C115" s="53">
        <v>375000</v>
      </c>
      <c r="D115" s="42">
        <f>IF(B115=0,"   ",C115/B115)</f>
        <v>0.375</v>
      </c>
      <c r="E115" s="65">
        <f>C115-B115</f>
        <v>-625000</v>
      </c>
      <c r="F115" s="8"/>
    </row>
    <row r="116" spans="1:5" s="8" customFormat="1" ht="15">
      <c r="A116" s="41" t="s">
        <v>29</v>
      </c>
      <c r="B116" s="54">
        <f>B125+B129+B122+B117+B138+B130+B133+B134</f>
        <v>32768119</v>
      </c>
      <c r="C116" s="54">
        <f>C125+C129+C122+C117+C138+C130+C133+C134</f>
        <v>11192695.75</v>
      </c>
      <c r="D116" s="42">
        <f aca="true" t="shared" si="13" ref="D116:D126">IF(B116=0,"   ",C116/B116)</f>
        <v>0.3415727265272688</v>
      </c>
      <c r="E116" s="45">
        <f aca="true" t="shared" si="14" ref="E116:E125">C116-B116</f>
        <v>-21575423.25</v>
      </c>
    </row>
    <row r="117" spans="1:5" s="8" customFormat="1" ht="30">
      <c r="A117" s="41" t="s">
        <v>131</v>
      </c>
      <c r="B117" s="70">
        <f>B118+B119+B121+B120</f>
        <v>1432486</v>
      </c>
      <c r="C117" s="70">
        <f>C118+C119+C121+C120</f>
        <v>1018589.71</v>
      </c>
      <c r="D117" s="42">
        <f t="shared" si="13"/>
        <v>0.7110643384996432</v>
      </c>
      <c r="E117" s="45">
        <f t="shared" si="14"/>
        <v>-413896.29000000004</v>
      </c>
    </row>
    <row r="118" spans="1:5" s="8" customFormat="1" ht="15">
      <c r="A118" s="61" t="s">
        <v>84</v>
      </c>
      <c r="B118" s="53">
        <v>0</v>
      </c>
      <c r="C118" s="53">
        <v>0</v>
      </c>
      <c r="D118" s="42" t="str">
        <f t="shared" si="13"/>
        <v>   </v>
      </c>
      <c r="E118" s="45">
        <f t="shared" si="14"/>
        <v>0</v>
      </c>
    </row>
    <row r="119" spans="1:5" s="8" customFormat="1" ht="15">
      <c r="A119" s="61" t="s">
        <v>78</v>
      </c>
      <c r="B119" s="70">
        <v>0</v>
      </c>
      <c r="C119" s="53">
        <v>0</v>
      </c>
      <c r="D119" s="42" t="str">
        <f t="shared" si="13"/>
        <v>   </v>
      </c>
      <c r="E119" s="45">
        <f t="shared" si="14"/>
        <v>0</v>
      </c>
    </row>
    <row r="120" spans="1:5" s="8" customFormat="1" ht="15">
      <c r="A120" s="61" t="s">
        <v>79</v>
      </c>
      <c r="B120" s="70">
        <v>816000</v>
      </c>
      <c r="C120" s="70">
        <v>813703.71</v>
      </c>
      <c r="D120" s="42">
        <f t="shared" si="13"/>
        <v>0.997185919117647</v>
      </c>
      <c r="E120" s="45">
        <f t="shared" si="14"/>
        <v>-2296.2900000000373</v>
      </c>
    </row>
    <row r="121" spans="1:5" s="8" customFormat="1" ht="15">
      <c r="A121" s="61" t="s">
        <v>74</v>
      </c>
      <c r="B121" s="53">
        <v>616486</v>
      </c>
      <c r="C121" s="53">
        <v>204886</v>
      </c>
      <c r="D121" s="42">
        <f t="shared" si="13"/>
        <v>0.33234493565141787</v>
      </c>
      <c r="E121" s="45">
        <f t="shared" si="14"/>
        <v>-411600</v>
      </c>
    </row>
    <row r="122" spans="1:5" s="8" customFormat="1" ht="30">
      <c r="A122" s="41" t="s">
        <v>115</v>
      </c>
      <c r="B122" s="53">
        <f>B123+B124</f>
        <v>1795333</v>
      </c>
      <c r="C122" s="53">
        <f>C123+C124</f>
        <v>68904.1</v>
      </c>
      <c r="D122" s="42">
        <f t="shared" si="13"/>
        <v>0.03837956523942912</v>
      </c>
      <c r="E122" s="45">
        <f t="shared" si="14"/>
        <v>-1726428.9</v>
      </c>
    </row>
    <row r="123" spans="1:5" s="8" customFormat="1" ht="15">
      <c r="A123" s="61" t="s">
        <v>78</v>
      </c>
      <c r="B123" s="53">
        <v>1615800</v>
      </c>
      <c r="C123" s="53">
        <v>0</v>
      </c>
      <c r="D123" s="42">
        <f t="shared" si="13"/>
        <v>0</v>
      </c>
      <c r="E123" s="45">
        <f t="shared" si="14"/>
        <v>-1615800</v>
      </c>
    </row>
    <row r="124" spans="1:5" s="8" customFormat="1" ht="15">
      <c r="A124" s="61" t="s">
        <v>74</v>
      </c>
      <c r="B124" s="53">
        <v>179533</v>
      </c>
      <c r="C124" s="53">
        <v>68904.1</v>
      </c>
      <c r="D124" s="42">
        <f t="shared" si="13"/>
        <v>0.38379629371758955</v>
      </c>
      <c r="E124" s="45">
        <f t="shared" si="14"/>
        <v>-110628.9</v>
      </c>
    </row>
    <row r="125" spans="1:5" s="8" customFormat="1" ht="15">
      <c r="A125" s="41" t="s">
        <v>92</v>
      </c>
      <c r="B125" s="70">
        <f>B126+B127+B128</f>
        <v>21252900</v>
      </c>
      <c r="C125" s="70">
        <f>C126+C127+C128</f>
        <v>6460140.02</v>
      </c>
      <c r="D125" s="42">
        <f t="shared" si="13"/>
        <v>0.3039651068795317</v>
      </c>
      <c r="E125" s="45">
        <f t="shared" si="14"/>
        <v>-14792759.98</v>
      </c>
    </row>
    <row r="126" spans="1:5" s="8" customFormat="1" ht="15">
      <c r="A126" s="61" t="s">
        <v>84</v>
      </c>
      <c r="B126" s="70">
        <v>0</v>
      </c>
      <c r="C126" s="70">
        <v>0</v>
      </c>
      <c r="D126" s="42" t="str">
        <f t="shared" si="13"/>
        <v>   </v>
      </c>
      <c r="E126" s="45"/>
    </row>
    <row r="127" spans="1:5" s="8" customFormat="1" ht="15">
      <c r="A127" s="61" t="s">
        <v>78</v>
      </c>
      <c r="B127" s="70">
        <v>19152900</v>
      </c>
      <c r="C127" s="70">
        <v>5786769</v>
      </c>
      <c r="D127" s="42">
        <f aca="true" t="shared" si="15" ref="D127:D133">IF(B127=0,"   ",C127/B127)</f>
        <v>0.3021353946399762</v>
      </c>
      <c r="E127" s="45">
        <f aca="true" t="shared" si="16" ref="E127:E133">C127-B127</f>
        <v>-13366131</v>
      </c>
    </row>
    <row r="128" spans="1:5" s="8" customFormat="1" ht="15">
      <c r="A128" s="61" t="s">
        <v>79</v>
      </c>
      <c r="B128" s="70">
        <v>2100000</v>
      </c>
      <c r="C128" s="70">
        <v>673371.02</v>
      </c>
      <c r="D128" s="42">
        <f t="shared" si="15"/>
        <v>0.3206528666666667</v>
      </c>
      <c r="E128" s="45">
        <f t="shared" si="16"/>
        <v>-1426628.98</v>
      </c>
    </row>
    <row r="129" spans="1:6" s="8" customFormat="1" ht="15">
      <c r="A129" s="41" t="s">
        <v>93</v>
      </c>
      <c r="B129" s="53">
        <f>B130+B132+B131</f>
        <v>7616100</v>
      </c>
      <c r="C129" s="53">
        <f>C130+C132+C131</f>
        <v>3285061.92</v>
      </c>
      <c r="D129" s="42">
        <f t="shared" si="15"/>
        <v>0.431331248276677</v>
      </c>
      <c r="E129" s="45">
        <f t="shared" si="16"/>
        <v>-4331038.08</v>
      </c>
      <c r="F129"/>
    </row>
    <row r="130" spans="1:6" ht="15">
      <c r="A130" s="61" t="s">
        <v>84</v>
      </c>
      <c r="B130" s="53">
        <v>0</v>
      </c>
      <c r="C130" s="53">
        <v>0</v>
      </c>
      <c r="D130" s="53" t="str">
        <f>IF(B130=0,"   ",C130/B130*100)</f>
        <v>   </v>
      </c>
      <c r="E130" s="65">
        <f t="shared" si="16"/>
        <v>0</v>
      </c>
      <c r="F130" s="8"/>
    </row>
    <row r="131" spans="1:5" s="8" customFormat="1" ht="15">
      <c r="A131" s="61" t="s">
        <v>78</v>
      </c>
      <c r="B131" s="53">
        <v>4089700</v>
      </c>
      <c r="C131" s="53">
        <v>1673213.92</v>
      </c>
      <c r="D131" s="42">
        <f t="shared" si="15"/>
        <v>0.40912876739125115</v>
      </c>
      <c r="E131" s="45">
        <f t="shared" si="16"/>
        <v>-2416486.08</v>
      </c>
    </row>
    <row r="132" spans="1:5" s="8" customFormat="1" ht="15">
      <c r="A132" s="61" t="s">
        <v>74</v>
      </c>
      <c r="B132" s="53">
        <v>3526400</v>
      </c>
      <c r="C132" s="53">
        <v>1611848</v>
      </c>
      <c r="D132" s="42">
        <f t="shared" si="15"/>
        <v>0.4570803085299456</v>
      </c>
      <c r="E132" s="45">
        <f t="shared" si="16"/>
        <v>-1914552</v>
      </c>
    </row>
    <row r="133" spans="1:5" s="8" customFormat="1" ht="30">
      <c r="A133" s="62" t="s">
        <v>190</v>
      </c>
      <c r="B133" s="53">
        <v>62600</v>
      </c>
      <c r="C133" s="53">
        <v>0</v>
      </c>
      <c r="D133" s="42">
        <f t="shared" si="15"/>
        <v>0</v>
      </c>
      <c r="E133" s="45">
        <f t="shared" si="16"/>
        <v>-62600</v>
      </c>
    </row>
    <row r="134" spans="1:5" s="8" customFormat="1" ht="30" customHeight="1">
      <c r="A134" s="41" t="s">
        <v>211</v>
      </c>
      <c r="B134" s="70">
        <f>SUM(B135:B137)</f>
        <v>540000</v>
      </c>
      <c r="C134" s="70">
        <f>SUM(C135:C137)</f>
        <v>360000</v>
      </c>
      <c r="D134" s="42">
        <f>IF(B134=0,"   ",C134/B134)</f>
        <v>0.6666666666666666</v>
      </c>
      <c r="E134" s="45">
        <f>C134-B134</f>
        <v>-180000</v>
      </c>
    </row>
    <row r="135" spans="1:5" s="8" customFormat="1" ht="13.5" customHeight="1">
      <c r="A135" s="61" t="s">
        <v>78</v>
      </c>
      <c r="B135" s="53">
        <v>270000</v>
      </c>
      <c r="C135" s="53">
        <v>270000</v>
      </c>
      <c r="D135" s="42">
        <f>IF(B135=0,"   ",C135/B135)</f>
        <v>1</v>
      </c>
      <c r="E135" s="45">
        <f>C135-B135</f>
        <v>0</v>
      </c>
    </row>
    <row r="136" spans="1:5" s="8" customFormat="1" ht="13.5" customHeight="1">
      <c r="A136" s="61" t="s">
        <v>79</v>
      </c>
      <c r="B136" s="53">
        <v>90000</v>
      </c>
      <c r="C136" s="53">
        <v>0</v>
      </c>
      <c r="D136" s="42">
        <f>IF(B136=0,"   ",C136/B136)</f>
        <v>0</v>
      </c>
      <c r="E136" s="45">
        <f>C136-B136</f>
        <v>-90000</v>
      </c>
    </row>
    <row r="137" spans="1:5" s="8" customFormat="1" ht="15">
      <c r="A137" s="61" t="s">
        <v>74</v>
      </c>
      <c r="B137" s="53">
        <v>180000</v>
      </c>
      <c r="C137" s="53">
        <v>90000</v>
      </c>
      <c r="D137" s="42">
        <f>IF(B137=0,"   ",C137/B137)</f>
        <v>0.5</v>
      </c>
      <c r="E137" s="45">
        <f>C137-B137</f>
        <v>-90000</v>
      </c>
    </row>
    <row r="138" spans="1:5" s="8" customFormat="1" ht="15">
      <c r="A138" s="41" t="s">
        <v>173</v>
      </c>
      <c r="B138" s="53">
        <v>68700</v>
      </c>
      <c r="C138" s="53">
        <v>0</v>
      </c>
      <c r="D138" s="42">
        <f aca="true" t="shared" si="17" ref="D138:D144">IF(B138=0,"   ",C138/B138)</f>
        <v>0</v>
      </c>
      <c r="E138" s="45">
        <f aca="true" t="shared" si="18" ref="E138:E148">C138-B138</f>
        <v>-68700</v>
      </c>
    </row>
    <row r="139" spans="1:5" s="8" customFormat="1" ht="15">
      <c r="A139" s="41" t="s">
        <v>44</v>
      </c>
      <c r="B139" s="54">
        <f>SUM(B140:B143)</f>
        <v>464500</v>
      </c>
      <c r="C139" s="54">
        <f>SUM(C140:C143)</f>
        <v>42500</v>
      </c>
      <c r="D139" s="42">
        <f t="shared" si="17"/>
        <v>0.09149623250807319</v>
      </c>
      <c r="E139" s="45">
        <f t="shared" si="18"/>
        <v>-422000</v>
      </c>
    </row>
    <row r="140" spans="1:5" s="8" customFormat="1" ht="30">
      <c r="A140" s="41" t="s">
        <v>145</v>
      </c>
      <c r="B140" s="54">
        <v>250000</v>
      </c>
      <c r="C140" s="70">
        <v>0</v>
      </c>
      <c r="D140" s="42">
        <f t="shared" si="17"/>
        <v>0</v>
      </c>
      <c r="E140" s="45">
        <f t="shared" si="18"/>
        <v>-250000</v>
      </c>
    </row>
    <row r="141" spans="1:5" s="8" customFormat="1" ht="30">
      <c r="A141" s="41" t="s">
        <v>169</v>
      </c>
      <c r="B141" s="70">
        <v>30000</v>
      </c>
      <c r="C141" s="70">
        <v>0</v>
      </c>
      <c r="D141" s="42">
        <f t="shared" si="17"/>
        <v>0</v>
      </c>
      <c r="E141" s="45">
        <f t="shared" si="18"/>
        <v>-30000</v>
      </c>
    </row>
    <row r="142" spans="1:5" s="8" customFormat="1" ht="60">
      <c r="A142" s="41" t="s">
        <v>218</v>
      </c>
      <c r="B142" s="70">
        <v>55000</v>
      </c>
      <c r="C142" s="70">
        <v>0</v>
      </c>
      <c r="D142" s="42">
        <f t="shared" si="17"/>
        <v>0</v>
      </c>
      <c r="E142" s="65">
        <f t="shared" si="18"/>
        <v>-55000</v>
      </c>
    </row>
    <row r="143" spans="1:5" s="8" customFormat="1" ht="45">
      <c r="A143" s="41" t="s">
        <v>219</v>
      </c>
      <c r="B143" s="70">
        <v>129500</v>
      </c>
      <c r="C143" s="70">
        <v>42500</v>
      </c>
      <c r="D143" s="42">
        <f>IF(B143=0,"   ",C143/B143)</f>
        <v>0.3281853281853282</v>
      </c>
      <c r="E143" s="65">
        <f t="shared" si="18"/>
        <v>-87000</v>
      </c>
    </row>
    <row r="144" spans="1:5" s="8" customFormat="1" ht="15">
      <c r="A144" s="41" t="s">
        <v>8</v>
      </c>
      <c r="B144" s="54">
        <f>B145+B158+B173</f>
        <v>31885647.7</v>
      </c>
      <c r="C144" s="54">
        <f>C145+C158+C173</f>
        <v>9720970.350000001</v>
      </c>
      <c r="D144" s="42">
        <f t="shared" si="17"/>
        <v>0.30486977844894153</v>
      </c>
      <c r="E144" s="45">
        <f t="shared" si="18"/>
        <v>-22164677.349999998</v>
      </c>
    </row>
    <row r="145" spans="1:5" s="8" customFormat="1" ht="15">
      <c r="A145" s="41" t="s">
        <v>72</v>
      </c>
      <c r="B145" s="54">
        <f>B146+B154+B153+B151+B150</f>
        <v>1160000</v>
      </c>
      <c r="C145" s="54">
        <f>C146+C154+C153+C151+C150</f>
        <v>562817.87</v>
      </c>
      <c r="D145" s="42">
        <f aca="true" t="shared" si="19" ref="D145:D157">IF(B145=0,"   ",C145/B145)</f>
        <v>0.4851878189655172</v>
      </c>
      <c r="E145" s="45">
        <f t="shared" si="18"/>
        <v>-597182.13</v>
      </c>
    </row>
    <row r="146" spans="1:5" s="8" customFormat="1" ht="15">
      <c r="A146" s="41" t="s">
        <v>73</v>
      </c>
      <c r="B146" s="53">
        <f>B147+B148+B149</f>
        <v>800000</v>
      </c>
      <c r="C146" s="53">
        <f>C147+C148+C149</f>
        <v>203417.87</v>
      </c>
      <c r="D146" s="42">
        <f t="shared" si="19"/>
        <v>0.2542723375</v>
      </c>
      <c r="E146" s="45">
        <f t="shared" si="18"/>
        <v>-596582.13</v>
      </c>
    </row>
    <row r="147" spans="1:5" s="8" customFormat="1" ht="15">
      <c r="A147" s="61" t="s">
        <v>87</v>
      </c>
      <c r="B147" s="70">
        <v>0</v>
      </c>
      <c r="C147" s="70">
        <v>0</v>
      </c>
      <c r="D147" s="42" t="str">
        <f t="shared" si="19"/>
        <v>   </v>
      </c>
      <c r="E147" s="45">
        <f t="shared" si="18"/>
        <v>0</v>
      </c>
    </row>
    <row r="148" spans="1:5" s="8" customFormat="1" ht="15">
      <c r="A148" s="61" t="s">
        <v>102</v>
      </c>
      <c r="B148" s="70">
        <v>0</v>
      </c>
      <c r="C148" s="70">
        <v>0</v>
      </c>
      <c r="D148" s="42" t="str">
        <f t="shared" si="19"/>
        <v>   </v>
      </c>
      <c r="E148" s="45">
        <f t="shared" si="18"/>
        <v>0</v>
      </c>
    </row>
    <row r="149" spans="1:6" s="8" customFormat="1" ht="15">
      <c r="A149" s="61" t="s">
        <v>88</v>
      </c>
      <c r="B149" s="53">
        <v>800000</v>
      </c>
      <c r="C149" s="53">
        <v>203417.87</v>
      </c>
      <c r="D149" s="42">
        <f t="shared" si="19"/>
        <v>0.2542723375</v>
      </c>
      <c r="E149" s="45">
        <f aca="true" t="shared" si="20" ref="E149:E157">C149-B149</f>
        <v>-596582.13</v>
      </c>
      <c r="F149"/>
    </row>
    <row r="150" spans="1:6" ht="15">
      <c r="A150" s="41" t="s">
        <v>188</v>
      </c>
      <c r="B150" s="53">
        <v>360000</v>
      </c>
      <c r="C150" s="53">
        <v>359400</v>
      </c>
      <c r="D150" s="42">
        <f>IF(B150=0,"   ",C150/B150)</f>
        <v>0.9983333333333333</v>
      </c>
      <c r="E150" s="65">
        <f>C150-B150</f>
        <v>-600</v>
      </c>
      <c r="F150" s="8"/>
    </row>
    <row r="151" spans="1:5" s="8" customFormat="1" ht="30">
      <c r="A151" s="62" t="s">
        <v>176</v>
      </c>
      <c r="B151" s="70">
        <v>0</v>
      </c>
      <c r="C151" s="70">
        <f>SUM(C152)</f>
        <v>0</v>
      </c>
      <c r="D151" s="42" t="str">
        <f>IF(B151=0,"   ",C151/B151)</f>
        <v>   </v>
      </c>
      <c r="E151" s="45">
        <f t="shared" si="20"/>
        <v>0</v>
      </c>
    </row>
    <row r="152" spans="1:6" s="8" customFormat="1" ht="15">
      <c r="A152" s="61" t="s">
        <v>102</v>
      </c>
      <c r="B152" s="70">
        <v>0</v>
      </c>
      <c r="C152" s="70">
        <v>0</v>
      </c>
      <c r="D152" s="42" t="str">
        <f>IF(B152=0,"   ",C152/B152)</f>
        <v>   </v>
      </c>
      <c r="E152" s="45">
        <f t="shared" si="20"/>
        <v>0</v>
      </c>
      <c r="F152"/>
    </row>
    <row r="153" spans="1:6" ht="15">
      <c r="A153" s="41" t="s">
        <v>170</v>
      </c>
      <c r="B153" s="53">
        <v>0</v>
      </c>
      <c r="C153" s="53">
        <v>0</v>
      </c>
      <c r="D153" s="42" t="str">
        <f t="shared" si="19"/>
        <v>   </v>
      </c>
      <c r="E153" s="65">
        <f>C153-B153</f>
        <v>0</v>
      </c>
      <c r="F153" s="8"/>
    </row>
    <row r="154" spans="1:5" s="8" customFormat="1" ht="15">
      <c r="A154" s="41" t="s">
        <v>181</v>
      </c>
      <c r="B154" s="70">
        <f>B155+B156+B157</f>
        <v>0</v>
      </c>
      <c r="C154" s="70">
        <f>C155+C156+C157</f>
        <v>0</v>
      </c>
      <c r="D154" s="42" t="str">
        <f t="shared" si="19"/>
        <v>   </v>
      </c>
      <c r="E154" s="45">
        <f t="shared" si="20"/>
        <v>0</v>
      </c>
    </row>
    <row r="155" spans="1:5" s="8" customFormat="1" ht="15">
      <c r="A155" s="41" t="s">
        <v>87</v>
      </c>
      <c r="B155" s="70">
        <v>0</v>
      </c>
      <c r="C155" s="70">
        <v>0</v>
      </c>
      <c r="D155" s="42" t="str">
        <f t="shared" si="19"/>
        <v>   </v>
      </c>
      <c r="E155" s="45">
        <f t="shared" si="20"/>
        <v>0</v>
      </c>
    </row>
    <row r="156" spans="1:5" s="8" customFormat="1" ht="15">
      <c r="A156" s="41" t="s">
        <v>102</v>
      </c>
      <c r="B156" s="70">
        <v>0</v>
      </c>
      <c r="C156" s="70">
        <v>0</v>
      </c>
      <c r="D156" s="42" t="str">
        <f t="shared" si="19"/>
        <v>   </v>
      </c>
      <c r="E156" s="45">
        <f t="shared" si="20"/>
        <v>0</v>
      </c>
    </row>
    <row r="157" spans="1:6" s="8" customFormat="1" ht="15">
      <c r="A157" s="41" t="s">
        <v>134</v>
      </c>
      <c r="B157" s="70">
        <v>0</v>
      </c>
      <c r="C157" s="70">
        <v>0</v>
      </c>
      <c r="D157" s="42" t="str">
        <f t="shared" si="19"/>
        <v>   </v>
      </c>
      <c r="E157" s="45">
        <f t="shared" si="20"/>
        <v>0</v>
      </c>
      <c r="F157"/>
    </row>
    <row r="158" spans="1:5" ht="15">
      <c r="A158" s="41" t="s">
        <v>37</v>
      </c>
      <c r="B158" s="53">
        <f>B159+B162+B160+B161+B163+B164+B168+B172+B171+B165</f>
        <v>8361753.859999999</v>
      </c>
      <c r="C158" s="53">
        <f>C159+C162+C160+C161+C163+C164+C168+C172+C171+C165</f>
        <v>2941486.12</v>
      </c>
      <c r="D158" s="53">
        <f>IF(B158=0,"   ",C158/B158*100)</f>
        <v>35.17786064082973</v>
      </c>
      <c r="E158" s="65">
        <f aca="true" t="shared" si="21" ref="E158:E183">C158-B158</f>
        <v>-5420267.739999999</v>
      </c>
    </row>
    <row r="159" spans="1:5" ht="14.25" customHeight="1">
      <c r="A159" s="41" t="s">
        <v>94</v>
      </c>
      <c r="B159" s="53">
        <v>600000</v>
      </c>
      <c r="C159" s="53">
        <v>202343.35</v>
      </c>
      <c r="D159" s="53">
        <f>IF(B159=0,"   ",C159/B159*100)</f>
        <v>33.72389166666667</v>
      </c>
      <c r="E159" s="65">
        <f t="shared" si="21"/>
        <v>-397656.65</v>
      </c>
    </row>
    <row r="160" spans="1:5" ht="14.25" customHeight="1">
      <c r="A160" s="41" t="s">
        <v>117</v>
      </c>
      <c r="B160" s="70">
        <v>17293.6</v>
      </c>
      <c r="C160" s="70">
        <v>17293.6</v>
      </c>
      <c r="D160" s="53">
        <f>IF(B160=0,"   ",C160/B160*100)</f>
        <v>100</v>
      </c>
      <c r="E160" s="65">
        <f t="shared" si="21"/>
        <v>0</v>
      </c>
    </row>
    <row r="161" spans="1:5" ht="14.25" customHeight="1">
      <c r="A161" s="41" t="s">
        <v>149</v>
      </c>
      <c r="B161" s="53">
        <v>303025.92</v>
      </c>
      <c r="C161" s="53">
        <v>203566.64</v>
      </c>
      <c r="D161" s="53">
        <f>IF(B161=0,"   ",C161/B161*100)</f>
        <v>67.17796286205484</v>
      </c>
      <c r="E161" s="65">
        <f t="shared" si="21"/>
        <v>-99459.27999999997</v>
      </c>
    </row>
    <row r="162" spans="1:6" ht="15" customHeight="1">
      <c r="A162" s="41" t="s">
        <v>135</v>
      </c>
      <c r="B162" s="53">
        <v>321000</v>
      </c>
      <c r="C162" s="53">
        <v>121905.15</v>
      </c>
      <c r="D162" s="53">
        <f>IF(B162=0,"   ",C162/B162*100)</f>
        <v>37.97668224299065</v>
      </c>
      <c r="E162" s="65">
        <f t="shared" si="21"/>
        <v>-199094.85</v>
      </c>
      <c r="F162" s="8"/>
    </row>
    <row r="163" spans="1:5" s="8" customFormat="1" ht="30">
      <c r="A163" s="62" t="s">
        <v>155</v>
      </c>
      <c r="B163" s="70">
        <v>900000</v>
      </c>
      <c r="C163" s="70">
        <v>135223.04</v>
      </c>
      <c r="D163" s="42">
        <f aca="true" t="shared" si="22" ref="D163:D172">IF(B163=0,"   ",C163/B163)</f>
        <v>0.15024782222222224</v>
      </c>
      <c r="E163" s="45">
        <f t="shared" si="21"/>
        <v>-764776.96</v>
      </c>
    </row>
    <row r="164" spans="1:6" s="8" customFormat="1" ht="30">
      <c r="A164" s="61" t="s">
        <v>154</v>
      </c>
      <c r="B164" s="70">
        <v>600000</v>
      </c>
      <c r="C164" s="70">
        <v>0</v>
      </c>
      <c r="D164" s="42">
        <f t="shared" si="22"/>
        <v>0</v>
      </c>
      <c r="E164" s="45">
        <f t="shared" si="21"/>
        <v>-600000</v>
      </c>
      <c r="F164"/>
    </row>
    <row r="165" spans="1:5" ht="30">
      <c r="A165" s="41" t="s">
        <v>196</v>
      </c>
      <c r="B165" s="53">
        <f>SUM(B166:B167)</f>
        <v>3119075.6</v>
      </c>
      <c r="C165" s="53">
        <f>SUM(C166:C167)</f>
        <v>559795.6</v>
      </c>
      <c r="D165" s="42">
        <f t="shared" si="22"/>
        <v>0.17947484184096082</v>
      </c>
      <c r="E165" s="65">
        <f t="shared" si="21"/>
        <v>-2559280</v>
      </c>
    </row>
    <row r="166" spans="1:5" ht="15">
      <c r="A166" s="41" t="s">
        <v>186</v>
      </c>
      <c r="B166" s="53">
        <v>1621800</v>
      </c>
      <c r="C166" s="53">
        <v>516734.4</v>
      </c>
      <c r="D166" s="42">
        <f t="shared" si="22"/>
        <v>0.31861783203847577</v>
      </c>
      <c r="E166" s="65">
        <f t="shared" si="21"/>
        <v>-1105065.6</v>
      </c>
    </row>
    <row r="167" spans="1:5" ht="15">
      <c r="A167" s="41" t="s">
        <v>187</v>
      </c>
      <c r="B167" s="53">
        <v>1497275.6</v>
      </c>
      <c r="C167" s="53">
        <v>43061.2</v>
      </c>
      <c r="D167" s="42">
        <f t="shared" si="22"/>
        <v>0.0287597019546702</v>
      </c>
      <c r="E167" s="65">
        <f t="shared" si="21"/>
        <v>-1454214.4000000001</v>
      </c>
    </row>
    <row r="168" spans="1:5" ht="47.25" customHeight="1">
      <c r="A168" s="78" t="s">
        <v>156</v>
      </c>
      <c r="B168" s="53">
        <f>SUM(B169:B170)</f>
        <v>501358.74</v>
      </c>
      <c r="C168" s="53">
        <f>SUM(C169:C170)</f>
        <v>501358.74</v>
      </c>
      <c r="D168" s="42">
        <f t="shared" si="22"/>
        <v>1</v>
      </c>
      <c r="E168" s="45">
        <f t="shared" si="21"/>
        <v>0</v>
      </c>
    </row>
    <row r="169" spans="1:5" ht="17.25" customHeight="1">
      <c r="A169" s="78" t="s">
        <v>215</v>
      </c>
      <c r="B169" s="53">
        <v>482470</v>
      </c>
      <c r="C169" s="53">
        <v>482470</v>
      </c>
      <c r="D169" s="42">
        <f t="shared" si="22"/>
        <v>1</v>
      </c>
      <c r="E169" s="45">
        <f t="shared" si="21"/>
        <v>0</v>
      </c>
    </row>
    <row r="170" spans="1:5" ht="18.75" customHeight="1">
      <c r="A170" s="78" t="s">
        <v>74</v>
      </c>
      <c r="B170" s="53">
        <v>18888.74</v>
      </c>
      <c r="C170" s="53">
        <v>18888.74</v>
      </c>
      <c r="D170" s="42">
        <f t="shared" si="22"/>
        <v>1</v>
      </c>
      <c r="E170" s="45">
        <f t="shared" si="21"/>
        <v>0</v>
      </c>
    </row>
    <row r="171" spans="1:5" ht="14.25" customHeight="1">
      <c r="A171" s="78" t="s">
        <v>193</v>
      </c>
      <c r="B171" s="54">
        <v>2000000</v>
      </c>
      <c r="C171" s="54">
        <v>1200000</v>
      </c>
      <c r="D171" s="42">
        <f t="shared" si="22"/>
        <v>0.6</v>
      </c>
      <c r="E171" s="45">
        <f t="shared" si="21"/>
        <v>-800000</v>
      </c>
    </row>
    <row r="172" spans="1:5" ht="14.25" customHeight="1">
      <c r="A172" s="41" t="s">
        <v>171</v>
      </c>
      <c r="B172" s="53">
        <v>0</v>
      </c>
      <c r="C172" s="53">
        <v>0</v>
      </c>
      <c r="D172" s="42" t="str">
        <f t="shared" si="22"/>
        <v>   </v>
      </c>
      <c r="E172" s="65">
        <f t="shared" si="21"/>
        <v>0</v>
      </c>
    </row>
    <row r="173" spans="1:5" ht="15">
      <c r="A173" s="41" t="s">
        <v>42</v>
      </c>
      <c r="B173" s="53">
        <f>B174+B176+B177+B178+B179+B175+B180+B184</f>
        <v>22363893.84</v>
      </c>
      <c r="C173" s="53">
        <f>C174+C176+C177+C178+C179+C175+C180+C184</f>
        <v>6216666.36</v>
      </c>
      <c r="D173" s="53">
        <f aca="true" t="shared" si="23" ref="D173:D179">IF(B173=0,"   ",C173/B173*100)</f>
        <v>27.79778156915093</v>
      </c>
      <c r="E173" s="65">
        <f t="shared" si="21"/>
        <v>-16147227.48</v>
      </c>
    </row>
    <row r="174" spans="1:5" ht="15">
      <c r="A174" s="41" t="s">
        <v>95</v>
      </c>
      <c r="B174" s="53">
        <v>7448851.26</v>
      </c>
      <c r="C174" s="53">
        <v>3106350.42</v>
      </c>
      <c r="D174" s="53">
        <f t="shared" si="23"/>
        <v>41.7024090235358</v>
      </c>
      <c r="E174" s="65">
        <f t="shared" si="21"/>
        <v>-4342500.84</v>
      </c>
    </row>
    <row r="175" spans="1:5" ht="15">
      <c r="A175" s="41" t="s">
        <v>150</v>
      </c>
      <c r="B175" s="53">
        <v>143000</v>
      </c>
      <c r="C175" s="53">
        <v>0</v>
      </c>
      <c r="D175" s="53">
        <f t="shared" si="23"/>
        <v>0</v>
      </c>
      <c r="E175" s="65">
        <f t="shared" si="21"/>
        <v>-143000</v>
      </c>
    </row>
    <row r="176" spans="1:5" ht="15">
      <c r="A176" s="41" t="s">
        <v>96</v>
      </c>
      <c r="B176" s="53">
        <v>250000</v>
      </c>
      <c r="C176" s="53">
        <v>180000</v>
      </c>
      <c r="D176" s="53">
        <f t="shared" si="23"/>
        <v>72</v>
      </c>
      <c r="E176" s="65">
        <f t="shared" si="21"/>
        <v>-70000</v>
      </c>
    </row>
    <row r="177" spans="1:5" ht="14.25" customHeight="1">
      <c r="A177" s="41" t="s">
        <v>97</v>
      </c>
      <c r="B177" s="53">
        <v>399900</v>
      </c>
      <c r="C177" s="53">
        <v>109800.49</v>
      </c>
      <c r="D177" s="53">
        <f t="shared" si="23"/>
        <v>27.456986746686674</v>
      </c>
      <c r="E177" s="65">
        <f t="shared" si="21"/>
        <v>-290099.51</v>
      </c>
    </row>
    <row r="178" spans="1:5" ht="13.5" customHeight="1">
      <c r="A178" s="41" t="s">
        <v>98</v>
      </c>
      <c r="B178" s="53">
        <v>6520797.4</v>
      </c>
      <c r="C178" s="53">
        <v>2687870.2</v>
      </c>
      <c r="D178" s="53">
        <f t="shared" si="23"/>
        <v>41.219961840863206</v>
      </c>
      <c r="E178" s="65">
        <f t="shared" si="21"/>
        <v>-3832927.2</v>
      </c>
    </row>
    <row r="179" spans="1:5" ht="13.5" customHeight="1">
      <c r="A179" s="41" t="s">
        <v>146</v>
      </c>
      <c r="B179" s="53">
        <v>139600</v>
      </c>
      <c r="C179" s="53">
        <v>62645.25</v>
      </c>
      <c r="D179" s="53">
        <f t="shared" si="23"/>
        <v>44.87482091690544</v>
      </c>
      <c r="E179" s="65">
        <f t="shared" si="21"/>
        <v>-76954.75</v>
      </c>
    </row>
    <row r="180" spans="1:5" ht="27.75" customHeight="1">
      <c r="A180" s="62" t="s">
        <v>184</v>
      </c>
      <c r="B180" s="53">
        <f>B181+B183+B182</f>
        <v>6609945.18</v>
      </c>
      <c r="C180" s="53">
        <f>C181+C183+C182</f>
        <v>0</v>
      </c>
      <c r="D180" s="42">
        <f aca="true" t="shared" si="24" ref="D180:D187">IF(B180=0,"   ",C180/B180)</f>
        <v>0</v>
      </c>
      <c r="E180" s="65">
        <f t="shared" si="21"/>
        <v>-6609945.18</v>
      </c>
    </row>
    <row r="181" spans="1:5" ht="15">
      <c r="A181" s="41" t="s">
        <v>185</v>
      </c>
      <c r="B181" s="53">
        <v>6209299.06</v>
      </c>
      <c r="C181" s="53">
        <v>0</v>
      </c>
      <c r="D181" s="42">
        <f t="shared" si="24"/>
        <v>0</v>
      </c>
      <c r="E181" s="65">
        <f t="shared" si="21"/>
        <v>-6209299.06</v>
      </c>
    </row>
    <row r="182" spans="1:5" ht="15">
      <c r="A182" s="41" t="s">
        <v>186</v>
      </c>
      <c r="B182" s="53">
        <v>198169.12</v>
      </c>
      <c r="C182" s="53">
        <v>0</v>
      </c>
      <c r="D182" s="42">
        <f t="shared" si="24"/>
        <v>0</v>
      </c>
      <c r="E182" s="65">
        <f t="shared" si="21"/>
        <v>-198169.12</v>
      </c>
    </row>
    <row r="183" spans="1:5" ht="15">
      <c r="A183" s="41" t="s">
        <v>187</v>
      </c>
      <c r="B183" s="53">
        <v>202477</v>
      </c>
      <c r="C183" s="53">
        <v>0</v>
      </c>
      <c r="D183" s="42">
        <f t="shared" si="24"/>
        <v>0</v>
      </c>
      <c r="E183" s="65">
        <f t="shared" si="21"/>
        <v>-202477</v>
      </c>
    </row>
    <row r="184" spans="1:5" ht="27.75" customHeight="1">
      <c r="A184" s="62" t="s">
        <v>194</v>
      </c>
      <c r="B184" s="53">
        <f>B185+B187+B186</f>
        <v>851800</v>
      </c>
      <c r="C184" s="53">
        <f>C185+C187+C186</f>
        <v>70000</v>
      </c>
      <c r="D184" s="42">
        <f t="shared" si="24"/>
        <v>0.08217891523831886</v>
      </c>
      <c r="E184" s="65">
        <f>C184-B184</f>
        <v>-781800</v>
      </c>
    </row>
    <row r="185" spans="1:6" ht="15">
      <c r="A185" s="41" t="s">
        <v>195</v>
      </c>
      <c r="B185" s="53">
        <v>501900</v>
      </c>
      <c r="C185" s="53">
        <v>0</v>
      </c>
      <c r="D185" s="42">
        <f t="shared" si="24"/>
        <v>0</v>
      </c>
      <c r="E185" s="65">
        <f>C185-B185</f>
        <v>-501900</v>
      </c>
      <c r="F185" s="8"/>
    </row>
    <row r="186" spans="1:6" s="8" customFormat="1" ht="15">
      <c r="A186" s="62" t="s">
        <v>197</v>
      </c>
      <c r="B186" s="70">
        <v>0</v>
      </c>
      <c r="C186" s="70">
        <v>0</v>
      </c>
      <c r="D186" s="42" t="str">
        <f t="shared" si="24"/>
        <v>   </v>
      </c>
      <c r="E186" s="45">
        <f>C186-B186</f>
        <v>0</v>
      </c>
      <c r="F186"/>
    </row>
    <row r="187" spans="1:6" ht="15">
      <c r="A187" s="41" t="s">
        <v>187</v>
      </c>
      <c r="B187" s="70">
        <v>349900</v>
      </c>
      <c r="C187" s="53">
        <v>70000</v>
      </c>
      <c r="D187" s="42">
        <f t="shared" si="24"/>
        <v>0.20005715918833952</v>
      </c>
      <c r="E187" s="65">
        <f>C187-B187</f>
        <v>-279900</v>
      </c>
      <c r="F187" s="8"/>
    </row>
    <row r="188" spans="1:5" s="8" customFormat="1" ht="15">
      <c r="A188" s="41" t="s">
        <v>75</v>
      </c>
      <c r="B188" s="54">
        <f>B189</f>
        <v>122000</v>
      </c>
      <c r="C188" s="54">
        <f>C189</f>
        <v>0</v>
      </c>
      <c r="D188" s="42">
        <f aca="true" t="shared" si="25" ref="D188:D201">IF(B188=0,"   ",C188/B188)</f>
        <v>0</v>
      </c>
      <c r="E188" s="45">
        <f aca="true" t="shared" si="26" ref="E188:E201">C188-B188</f>
        <v>-122000</v>
      </c>
    </row>
    <row r="189" spans="1:5" s="8" customFormat="1" ht="15">
      <c r="A189" s="41" t="s">
        <v>76</v>
      </c>
      <c r="B189" s="53">
        <v>122000</v>
      </c>
      <c r="C189" s="53">
        <v>0</v>
      </c>
      <c r="D189" s="42">
        <f t="shared" si="25"/>
        <v>0</v>
      </c>
      <c r="E189" s="45">
        <f t="shared" si="26"/>
        <v>-122000</v>
      </c>
    </row>
    <row r="190" spans="1:5" s="8" customFormat="1" ht="15">
      <c r="A190" s="41" t="s">
        <v>9</v>
      </c>
      <c r="B190" s="54">
        <f>B191+B199+B225+B230+B220</f>
        <v>202957570</v>
      </c>
      <c r="C190" s="54">
        <f>C191+C199+C225+C230+C220</f>
        <v>118994918.33</v>
      </c>
      <c r="D190" s="42">
        <f t="shared" si="25"/>
        <v>0.5863044099808644</v>
      </c>
      <c r="E190" s="45">
        <f t="shared" si="26"/>
        <v>-83962651.67</v>
      </c>
    </row>
    <row r="191" spans="1:5" s="8" customFormat="1" ht="15">
      <c r="A191" s="41" t="s">
        <v>54</v>
      </c>
      <c r="B191" s="54">
        <f>B192+B198+B194+B195</f>
        <v>42055700</v>
      </c>
      <c r="C191" s="54">
        <f>C192+C198+C194+C195</f>
        <v>25919558</v>
      </c>
      <c r="D191" s="42">
        <f t="shared" si="25"/>
        <v>0.6163149822735087</v>
      </c>
      <c r="E191" s="45">
        <f t="shared" si="26"/>
        <v>-16136142</v>
      </c>
    </row>
    <row r="192" spans="1:5" s="8" customFormat="1" ht="15">
      <c r="A192" s="41" t="s">
        <v>118</v>
      </c>
      <c r="B192" s="70">
        <v>41045700</v>
      </c>
      <c r="C192" s="71">
        <v>24919258</v>
      </c>
      <c r="D192" s="42">
        <f t="shared" si="25"/>
        <v>0.6071100748677694</v>
      </c>
      <c r="E192" s="45">
        <f t="shared" si="26"/>
        <v>-16126442</v>
      </c>
    </row>
    <row r="193" spans="1:5" s="8" customFormat="1" ht="17.25" customHeight="1">
      <c r="A193" s="61" t="s">
        <v>119</v>
      </c>
      <c r="B193" s="70">
        <v>35879200</v>
      </c>
      <c r="C193" s="71">
        <v>22719100</v>
      </c>
      <c r="D193" s="42">
        <f t="shared" si="25"/>
        <v>0.6332108854155054</v>
      </c>
      <c r="E193" s="45">
        <f t="shared" si="26"/>
        <v>-13160100</v>
      </c>
    </row>
    <row r="194" spans="1:5" s="8" customFormat="1" ht="30">
      <c r="A194" s="61" t="s">
        <v>137</v>
      </c>
      <c r="B194" s="70">
        <v>0</v>
      </c>
      <c r="C194" s="71">
        <v>0</v>
      </c>
      <c r="D194" s="42" t="str">
        <f t="shared" si="25"/>
        <v>   </v>
      </c>
      <c r="E194" s="45">
        <f t="shared" si="26"/>
        <v>0</v>
      </c>
    </row>
    <row r="195" spans="1:5" s="8" customFormat="1" ht="15">
      <c r="A195" s="41" t="s">
        <v>191</v>
      </c>
      <c r="B195" s="70">
        <f>B197+B196</f>
        <v>1000000</v>
      </c>
      <c r="C195" s="70">
        <f>C197+C196</f>
        <v>1000000</v>
      </c>
      <c r="D195" s="42">
        <f>IF(B195=0,"   ",C195/B195)</f>
        <v>1</v>
      </c>
      <c r="E195" s="45">
        <f>C195-B195</f>
        <v>0</v>
      </c>
    </row>
    <row r="196" spans="1:5" s="8" customFormat="1" ht="30">
      <c r="A196" s="61" t="s">
        <v>137</v>
      </c>
      <c r="B196" s="70">
        <v>0</v>
      </c>
      <c r="C196" s="71">
        <v>0</v>
      </c>
      <c r="D196" s="42" t="str">
        <f>IF(B196=0,"   ",C196/B196)</f>
        <v>   </v>
      </c>
      <c r="E196" s="45">
        <f>C196-B196</f>
        <v>0</v>
      </c>
    </row>
    <row r="197" spans="1:5" s="8" customFormat="1" ht="15">
      <c r="A197" s="61" t="s">
        <v>192</v>
      </c>
      <c r="B197" s="70">
        <v>1000000</v>
      </c>
      <c r="C197" s="70">
        <v>1000000</v>
      </c>
      <c r="D197" s="42">
        <f>IF(B197=0,"   ",C197/B197)</f>
        <v>1</v>
      </c>
      <c r="E197" s="45">
        <f>C197-B197</f>
        <v>0</v>
      </c>
    </row>
    <row r="198" spans="1:5" s="8" customFormat="1" ht="15">
      <c r="A198" s="41" t="s">
        <v>147</v>
      </c>
      <c r="B198" s="70">
        <v>10000</v>
      </c>
      <c r="C198" s="70">
        <v>300</v>
      </c>
      <c r="D198" s="42">
        <f t="shared" si="25"/>
        <v>0.03</v>
      </c>
      <c r="E198" s="45">
        <f t="shared" si="26"/>
        <v>-9700</v>
      </c>
    </row>
    <row r="199" spans="1:5" s="8" customFormat="1" ht="15">
      <c r="A199" s="41" t="s">
        <v>55</v>
      </c>
      <c r="B199" s="70">
        <f>B200+B202+B219+B216</f>
        <v>132236370</v>
      </c>
      <c r="C199" s="70">
        <f>C200+C202+C219+C216</f>
        <v>75591670.68</v>
      </c>
      <c r="D199" s="42">
        <f t="shared" si="25"/>
        <v>0.5716405454868431</v>
      </c>
      <c r="E199" s="45">
        <f t="shared" si="26"/>
        <v>-56644699.31999999</v>
      </c>
    </row>
    <row r="200" spans="1:5" s="8" customFormat="1" ht="15">
      <c r="A200" s="41" t="s">
        <v>118</v>
      </c>
      <c r="B200" s="70">
        <v>124310800</v>
      </c>
      <c r="C200" s="71">
        <v>74699079</v>
      </c>
      <c r="D200" s="42">
        <f t="shared" si="25"/>
        <v>0.6009057861424751</v>
      </c>
      <c r="E200" s="45">
        <f t="shared" si="26"/>
        <v>-49611721</v>
      </c>
    </row>
    <row r="201" spans="1:5" s="8" customFormat="1" ht="15.75" customHeight="1">
      <c r="A201" s="61" t="s">
        <v>119</v>
      </c>
      <c r="B201" s="70">
        <v>104093700</v>
      </c>
      <c r="C201" s="70">
        <v>64667500</v>
      </c>
      <c r="D201" s="42">
        <f t="shared" si="25"/>
        <v>0.621243168414611</v>
      </c>
      <c r="E201" s="45">
        <f t="shared" si="26"/>
        <v>-39426200</v>
      </c>
    </row>
    <row r="202" spans="1:5" s="8" customFormat="1" ht="15">
      <c r="A202" s="41" t="s">
        <v>100</v>
      </c>
      <c r="B202" s="70">
        <f>B203+B204+B207+B212+B213+B214+B215+B211</f>
        <v>1940400</v>
      </c>
      <c r="C202" s="70">
        <f>C203+C204+C207+C212+C213+C214+C215+C211</f>
        <v>794236.17</v>
      </c>
      <c r="D202" s="42">
        <f aca="true" t="shared" si="27" ref="D202:D224">IF(B202=0,"   ",C202/B202)</f>
        <v>0.4093156926406927</v>
      </c>
      <c r="E202" s="45">
        <f aca="true" t="shared" si="28" ref="E202:E224">C202-B202</f>
        <v>-1146163.83</v>
      </c>
    </row>
    <row r="203" spans="1:5" s="8" customFormat="1" ht="15">
      <c r="A203" s="41" t="s">
        <v>101</v>
      </c>
      <c r="B203" s="70">
        <v>0</v>
      </c>
      <c r="C203" s="70">
        <v>0</v>
      </c>
      <c r="D203" s="42" t="str">
        <f t="shared" si="27"/>
        <v>   </v>
      </c>
      <c r="E203" s="45">
        <f t="shared" si="28"/>
        <v>0</v>
      </c>
    </row>
    <row r="204" spans="1:5" s="8" customFormat="1" ht="15">
      <c r="A204" s="61" t="s">
        <v>132</v>
      </c>
      <c r="B204" s="70">
        <f>B205+B206</f>
        <v>0</v>
      </c>
      <c r="C204" s="70">
        <f>C205+C206</f>
        <v>0</v>
      </c>
      <c r="D204" s="42" t="str">
        <f t="shared" si="27"/>
        <v>   </v>
      </c>
      <c r="E204" s="45">
        <f t="shared" si="28"/>
        <v>0</v>
      </c>
    </row>
    <row r="205" spans="1:5" s="8" customFormat="1" ht="15" customHeight="1">
      <c r="A205" s="61" t="s">
        <v>78</v>
      </c>
      <c r="B205" s="53">
        <v>0</v>
      </c>
      <c r="C205" s="53">
        <v>0</v>
      </c>
      <c r="D205" s="42" t="str">
        <f t="shared" si="27"/>
        <v>   </v>
      </c>
      <c r="E205" s="45">
        <f t="shared" si="28"/>
        <v>0</v>
      </c>
    </row>
    <row r="206" spans="1:5" s="8" customFormat="1" ht="13.5" customHeight="1">
      <c r="A206" s="61" t="s">
        <v>79</v>
      </c>
      <c r="B206" s="53">
        <v>0</v>
      </c>
      <c r="C206" s="53">
        <v>0</v>
      </c>
      <c r="D206" s="42" t="str">
        <f t="shared" si="27"/>
        <v>   </v>
      </c>
      <c r="E206" s="45">
        <f t="shared" si="28"/>
        <v>0</v>
      </c>
    </row>
    <row r="207" spans="1:5" s="8" customFormat="1" ht="45" customHeight="1">
      <c r="A207" s="61" t="s">
        <v>136</v>
      </c>
      <c r="B207" s="53">
        <f>B208+B209+B210</f>
        <v>1114800</v>
      </c>
      <c r="C207" s="53">
        <f>C208+C209+C210</f>
        <v>40700</v>
      </c>
      <c r="D207" s="42">
        <f t="shared" si="27"/>
        <v>0.03650879081449587</v>
      </c>
      <c r="E207" s="45">
        <f t="shared" si="28"/>
        <v>-1074100</v>
      </c>
    </row>
    <row r="208" spans="1:5" s="8" customFormat="1" ht="15">
      <c r="A208" s="61" t="s">
        <v>84</v>
      </c>
      <c r="B208" s="70">
        <v>952500</v>
      </c>
      <c r="C208" s="70">
        <v>0</v>
      </c>
      <c r="D208" s="42">
        <f t="shared" si="27"/>
        <v>0</v>
      </c>
      <c r="E208" s="45">
        <f t="shared" si="28"/>
        <v>-952500</v>
      </c>
    </row>
    <row r="209" spans="1:6" s="8" customFormat="1" ht="13.5" customHeight="1">
      <c r="A209" s="61" t="s">
        <v>78</v>
      </c>
      <c r="B209" s="53">
        <v>60800</v>
      </c>
      <c r="C209" s="53">
        <v>0</v>
      </c>
      <c r="D209" s="42">
        <f>IF(B209=0,"   ",C209/B209)</f>
        <v>0</v>
      </c>
      <c r="E209" s="45">
        <f>C209-B209</f>
        <v>-60800</v>
      </c>
      <c r="F209"/>
    </row>
    <row r="210" spans="1:6" ht="14.25" customHeight="1">
      <c r="A210" s="61" t="s">
        <v>79</v>
      </c>
      <c r="B210" s="53">
        <v>101500</v>
      </c>
      <c r="C210" s="53">
        <v>40700</v>
      </c>
      <c r="D210" s="42">
        <f>IF(B210=0,"   ",C210/B210)</f>
        <v>0.4009852216748768</v>
      </c>
      <c r="E210" s="65">
        <f>C210-B210</f>
        <v>-60800</v>
      </c>
      <c r="F210" s="8"/>
    </row>
    <row r="211" spans="1:5" s="8" customFormat="1" ht="29.25" customHeight="1">
      <c r="A211" s="61" t="s">
        <v>213</v>
      </c>
      <c r="B211" s="70">
        <v>825600</v>
      </c>
      <c r="C211" s="70">
        <v>753536.17</v>
      </c>
      <c r="D211" s="42">
        <f>IF(B211=0,"   ",C211/B211)</f>
        <v>0.9127133842054264</v>
      </c>
      <c r="E211" s="45">
        <f>C211-B211</f>
        <v>-72063.82999999996</v>
      </c>
    </row>
    <row r="212" spans="1:5" s="8" customFormat="1" ht="30">
      <c r="A212" s="61" t="s">
        <v>157</v>
      </c>
      <c r="B212" s="70">
        <v>0</v>
      </c>
      <c r="C212" s="70">
        <v>0</v>
      </c>
      <c r="D212" s="42" t="str">
        <f t="shared" si="27"/>
        <v>   </v>
      </c>
      <c r="E212" s="45">
        <f t="shared" si="28"/>
        <v>0</v>
      </c>
    </row>
    <row r="213" spans="1:5" s="8" customFormat="1" ht="30">
      <c r="A213" s="61" t="s">
        <v>137</v>
      </c>
      <c r="B213" s="70">
        <v>0</v>
      </c>
      <c r="C213" s="71">
        <v>0</v>
      </c>
      <c r="D213" s="42" t="str">
        <f t="shared" si="27"/>
        <v>   </v>
      </c>
      <c r="E213" s="45">
        <f aca="true" t="shared" si="29" ref="E213:E218">C213-B213</f>
        <v>0</v>
      </c>
    </row>
    <row r="214" spans="1:5" s="8" customFormat="1" ht="15">
      <c r="A214" s="61" t="s">
        <v>177</v>
      </c>
      <c r="B214" s="70">
        <v>0</v>
      </c>
      <c r="C214" s="71">
        <v>0</v>
      </c>
      <c r="D214" s="42" t="str">
        <f>IF(B214=0,"   ",C214/B214)</f>
        <v>   </v>
      </c>
      <c r="E214" s="45">
        <f t="shared" si="29"/>
        <v>0</v>
      </c>
    </row>
    <row r="215" spans="1:5" s="8" customFormat="1" ht="30">
      <c r="A215" s="61" t="s">
        <v>178</v>
      </c>
      <c r="B215" s="70">
        <v>0</v>
      </c>
      <c r="C215" s="71">
        <v>0</v>
      </c>
      <c r="D215" s="42" t="str">
        <f>IF(B215=0,"   ",C215/B215)</f>
        <v>   </v>
      </c>
      <c r="E215" s="45">
        <f t="shared" si="29"/>
        <v>0</v>
      </c>
    </row>
    <row r="216" spans="1:5" s="8" customFormat="1" ht="32.25" customHeight="1">
      <c r="A216" s="61" t="s">
        <v>222</v>
      </c>
      <c r="B216" s="70">
        <f>SUM(B217:B218)</f>
        <v>5785170</v>
      </c>
      <c r="C216" s="70">
        <f>SUM(C217:C218)</f>
        <v>0</v>
      </c>
      <c r="D216" s="42">
        <f>IF(B216=0,"   ",C216/B216)</f>
        <v>0</v>
      </c>
      <c r="E216" s="45">
        <f t="shared" si="29"/>
        <v>-5785170</v>
      </c>
    </row>
    <row r="217" spans="1:5" s="8" customFormat="1" ht="15">
      <c r="A217" s="61" t="s">
        <v>78</v>
      </c>
      <c r="B217" s="70">
        <v>5727300</v>
      </c>
      <c r="C217" s="70">
        <v>0</v>
      </c>
      <c r="D217" s="42">
        <f>IF(B217=0,"   ",C217/B217)</f>
        <v>0</v>
      </c>
      <c r="E217" s="45">
        <f t="shared" si="29"/>
        <v>-5727300</v>
      </c>
    </row>
    <row r="218" spans="1:5" s="8" customFormat="1" ht="15">
      <c r="A218" s="61" t="s">
        <v>79</v>
      </c>
      <c r="B218" s="70">
        <v>57870</v>
      </c>
      <c r="C218" s="70">
        <v>0</v>
      </c>
      <c r="D218" s="42">
        <f>IF(B218=0,"   ",C218/B218)</f>
        <v>0</v>
      </c>
      <c r="E218" s="45">
        <f t="shared" si="29"/>
        <v>-57870</v>
      </c>
    </row>
    <row r="219" spans="1:5" s="8" customFormat="1" ht="15">
      <c r="A219" s="62" t="s">
        <v>148</v>
      </c>
      <c r="B219" s="70">
        <v>200000</v>
      </c>
      <c r="C219" s="70">
        <v>98355.51</v>
      </c>
      <c r="D219" s="42">
        <f t="shared" si="27"/>
        <v>0.49177754999999995</v>
      </c>
      <c r="E219" s="45">
        <f t="shared" si="28"/>
        <v>-101644.49</v>
      </c>
    </row>
    <row r="220" spans="1:5" s="8" customFormat="1" ht="15">
      <c r="A220" s="41" t="s">
        <v>179</v>
      </c>
      <c r="B220" s="70">
        <f>B221+B222</f>
        <v>20614200</v>
      </c>
      <c r="C220" s="70">
        <f>C221+C222</f>
        <v>13080975.58</v>
      </c>
      <c r="D220" s="42">
        <f t="shared" si="27"/>
        <v>0.6345613984534932</v>
      </c>
      <c r="E220" s="45">
        <f t="shared" si="28"/>
        <v>-7533224.42</v>
      </c>
    </row>
    <row r="221" spans="1:5" s="8" customFormat="1" ht="15">
      <c r="A221" s="41" t="s">
        <v>99</v>
      </c>
      <c r="B221" s="70">
        <v>19576200</v>
      </c>
      <c r="C221" s="71">
        <v>12546575.58</v>
      </c>
      <c r="D221" s="42">
        <f t="shared" si="27"/>
        <v>0.6409096545805621</v>
      </c>
      <c r="E221" s="45">
        <f t="shared" si="28"/>
        <v>-7029624.42</v>
      </c>
    </row>
    <row r="222" spans="1:5" s="8" customFormat="1" ht="45.75" customHeight="1">
      <c r="A222" s="41" t="s">
        <v>198</v>
      </c>
      <c r="B222" s="70">
        <f>SUM(B223:B224)</f>
        <v>1038000</v>
      </c>
      <c r="C222" s="70">
        <f>SUM(C223:C224)</f>
        <v>534400</v>
      </c>
      <c r="D222" s="42">
        <f t="shared" si="27"/>
        <v>0.5148362235067437</v>
      </c>
      <c r="E222" s="45">
        <f t="shared" si="28"/>
        <v>-503600</v>
      </c>
    </row>
    <row r="223" spans="1:5" s="8" customFormat="1" ht="15" customHeight="1">
      <c r="A223" s="61" t="s">
        <v>78</v>
      </c>
      <c r="B223" s="53">
        <v>830300</v>
      </c>
      <c r="C223" s="53">
        <v>415200</v>
      </c>
      <c r="D223" s="42">
        <f t="shared" si="27"/>
        <v>0.5000602191978802</v>
      </c>
      <c r="E223" s="45">
        <f t="shared" si="28"/>
        <v>-415100</v>
      </c>
    </row>
    <row r="224" spans="1:5" s="8" customFormat="1" ht="13.5" customHeight="1">
      <c r="A224" s="61" t="s">
        <v>199</v>
      </c>
      <c r="B224" s="53">
        <v>207700</v>
      </c>
      <c r="C224" s="53">
        <v>119200</v>
      </c>
      <c r="D224" s="42">
        <f t="shared" si="27"/>
        <v>0.5739046701974001</v>
      </c>
      <c r="E224" s="45">
        <f t="shared" si="28"/>
        <v>-88500</v>
      </c>
    </row>
    <row r="225" spans="1:5" s="8" customFormat="1" ht="15">
      <c r="A225" s="41" t="s">
        <v>56</v>
      </c>
      <c r="B225" s="70">
        <f>B226+B227+B228+B229</f>
        <v>2121100</v>
      </c>
      <c r="C225" s="70">
        <f>C226+C227+C228+C229</f>
        <v>1304676.3</v>
      </c>
      <c r="D225" s="42">
        <f aca="true" t="shared" si="30" ref="D225:D232">IF(B225=0,"   ",C225/B225)</f>
        <v>0.6150941964075244</v>
      </c>
      <c r="E225" s="45">
        <f aca="true" t="shared" si="31" ref="E225:E232">C225-B225</f>
        <v>-816423.7</v>
      </c>
    </row>
    <row r="226" spans="1:5" s="8" customFormat="1" ht="15">
      <c r="A226" s="41" t="s">
        <v>120</v>
      </c>
      <c r="B226" s="70">
        <v>1935100</v>
      </c>
      <c r="C226" s="70">
        <v>1175395.3</v>
      </c>
      <c r="D226" s="42">
        <f t="shared" si="30"/>
        <v>0.6074080409281174</v>
      </c>
      <c r="E226" s="45">
        <f t="shared" si="31"/>
        <v>-759704.7</v>
      </c>
    </row>
    <row r="227" spans="1:5" s="8" customFormat="1" ht="15">
      <c r="A227" s="41" t="s">
        <v>121</v>
      </c>
      <c r="B227" s="70">
        <v>65000</v>
      </c>
      <c r="C227" s="70">
        <v>52271</v>
      </c>
      <c r="D227" s="42">
        <f t="shared" si="30"/>
        <v>0.8041692307692307</v>
      </c>
      <c r="E227" s="45">
        <f t="shared" si="31"/>
        <v>-12729</v>
      </c>
    </row>
    <row r="228" spans="1:5" s="8" customFormat="1" ht="15">
      <c r="A228" s="41" t="s">
        <v>122</v>
      </c>
      <c r="B228" s="70">
        <v>20000</v>
      </c>
      <c r="C228" s="70">
        <v>17010</v>
      </c>
      <c r="D228" s="42">
        <f t="shared" si="30"/>
        <v>0.8505</v>
      </c>
      <c r="E228" s="45">
        <f t="shared" si="31"/>
        <v>-2990</v>
      </c>
    </row>
    <row r="229" spans="1:5" s="8" customFormat="1" ht="15">
      <c r="A229" s="41" t="s">
        <v>123</v>
      </c>
      <c r="B229" s="70">
        <v>101000</v>
      </c>
      <c r="C229" s="70">
        <v>60000</v>
      </c>
      <c r="D229" s="42">
        <f t="shared" si="30"/>
        <v>0.594059405940594</v>
      </c>
      <c r="E229" s="45">
        <f t="shared" si="31"/>
        <v>-41000</v>
      </c>
    </row>
    <row r="230" spans="1:5" s="8" customFormat="1" ht="15">
      <c r="A230" s="41" t="s">
        <v>57</v>
      </c>
      <c r="B230" s="70">
        <v>5930200</v>
      </c>
      <c r="C230" s="70">
        <v>3098037.77</v>
      </c>
      <c r="D230" s="42">
        <f t="shared" si="30"/>
        <v>0.5224170803682844</v>
      </c>
      <c r="E230" s="45">
        <f t="shared" si="31"/>
        <v>-2832162.23</v>
      </c>
    </row>
    <row r="231" spans="1:5" s="8" customFormat="1" ht="15">
      <c r="A231" s="41" t="s">
        <v>7</v>
      </c>
      <c r="B231" s="70">
        <v>4018300</v>
      </c>
      <c r="C231" s="71">
        <v>2116261.04</v>
      </c>
      <c r="D231" s="42">
        <f t="shared" si="30"/>
        <v>0.5266558096707563</v>
      </c>
      <c r="E231" s="45">
        <f t="shared" si="31"/>
        <v>-1902038.96</v>
      </c>
    </row>
    <row r="232" spans="1:5" s="8" customFormat="1" ht="14.25" customHeight="1">
      <c r="A232" s="41" t="s">
        <v>127</v>
      </c>
      <c r="B232" s="70">
        <v>10000</v>
      </c>
      <c r="C232" s="71">
        <v>0</v>
      </c>
      <c r="D232" s="42">
        <f t="shared" si="30"/>
        <v>0</v>
      </c>
      <c r="E232" s="45">
        <f t="shared" si="31"/>
        <v>-10000</v>
      </c>
    </row>
    <row r="233" spans="1:5" s="8" customFormat="1" ht="15">
      <c r="A233" s="41" t="s">
        <v>80</v>
      </c>
      <c r="B233" s="77">
        <f>SUM(B234,)</f>
        <v>35648642.43</v>
      </c>
      <c r="C233" s="77">
        <f>SUM(C234,)</f>
        <v>16489743.2</v>
      </c>
      <c r="D233" s="42">
        <f aca="true" t="shared" si="32" ref="D233:D257">IF(B233=0,"   ",C233/B233)</f>
        <v>0.46256300593716604</v>
      </c>
      <c r="E233" s="45">
        <f aca="true" t="shared" si="33" ref="E233:E241">C233-B233</f>
        <v>-19158899.23</v>
      </c>
    </row>
    <row r="234" spans="1:5" s="8" customFormat="1" ht="13.5" customHeight="1">
      <c r="A234" s="41" t="s">
        <v>58</v>
      </c>
      <c r="B234" s="70">
        <f>B252+B235+B253+B241+B245+B236+B257+B249+B254</f>
        <v>35648642.43</v>
      </c>
      <c r="C234" s="70">
        <f>C252+C235+C253+C241+C245+C236+C257+C249+C254</f>
        <v>16489743.2</v>
      </c>
      <c r="D234" s="42">
        <f t="shared" si="32"/>
        <v>0.46256300593716604</v>
      </c>
      <c r="E234" s="45">
        <f t="shared" si="33"/>
        <v>-19158899.23</v>
      </c>
    </row>
    <row r="235" spans="1:5" s="8" customFormat="1" ht="15">
      <c r="A235" s="41" t="s">
        <v>99</v>
      </c>
      <c r="B235" s="70">
        <v>22326500</v>
      </c>
      <c r="C235" s="71">
        <v>9637815.93</v>
      </c>
      <c r="D235" s="42">
        <f t="shared" si="32"/>
        <v>0.43167607685933757</v>
      </c>
      <c r="E235" s="45">
        <f t="shared" si="33"/>
        <v>-12688684.07</v>
      </c>
    </row>
    <row r="236" spans="1:5" s="8" customFormat="1" ht="29.25" customHeight="1">
      <c r="A236" s="62" t="s">
        <v>200</v>
      </c>
      <c r="B236" s="70">
        <f>B237+B239+B240</f>
        <v>3627100</v>
      </c>
      <c r="C236" s="70">
        <f>C237+C239+C240</f>
        <v>3627100</v>
      </c>
      <c r="D236" s="42">
        <f t="shared" si="32"/>
        <v>1</v>
      </c>
      <c r="E236" s="45">
        <f t="shared" si="33"/>
        <v>0</v>
      </c>
    </row>
    <row r="237" spans="1:5" s="8" customFormat="1" ht="15" customHeight="1">
      <c r="A237" s="61" t="s">
        <v>78</v>
      </c>
      <c r="B237" s="53">
        <v>2901600</v>
      </c>
      <c r="C237" s="53">
        <v>2901600</v>
      </c>
      <c r="D237" s="42">
        <f t="shared" si="32"/>
        <v>1</v>
      </c>
      <c r="E237" s="45">
        <f t="shared" si="33"/>
        <v>0</v>
      </c>
    </row>
    <row r="238" spans="1:5" s="8" customFormat="1" ht="15">
      <c r="A238" s="62" t="s">
        <v>201</v>
      </c>
      <c r="B238" s="70">
        <v>42800</v>
      </c>
      <c r="C238" s="71">
        <v>42800</v>
      </c>
      <c r="D238" s="42">
        <f>IF(B238=0,"   ",C238/B238)</f>
        <v>1</v>
      </c>
      <c r="E238" s="45">
        <f t="shared" si="33"/>
        <v>0</v>
      </c>
    </row>
    <row r="239" spans="1:5" s="8" customFormat="1" ht="13.5" customHeight="1">
      <c r="A239" s="61" t="s">
        <v>199</v>
      </c>
      <c r="B239" s="53">
        <v>714800</v>
      </c>
      <c r="C239" s="53">
        <v>714800</v>
      </c>
      <c r="D239" s="42">
        <f t="shared" si="32"/>
        <v>1</v>
      </c>
      <c r="E239" s="45">
        <f t="shared" si="33"/>
        <v>0</v>
      </c>
    </row>
    <row r="240" spans="1:5" s="8" customFormat="1" ht="13.5" customHeight="1">
      <c r="A240" s="61" t="s">
        <v>202</v>
      </c>
      <c r="B240" s="53">
        <v>10700</v>
      </c>
      <c r="C240" s="53">
        <v>10700</v>
      </c>
      <c r="D240" s="42">
        <f t="shared" si="32"/>
        <v>1</v>
      </c>
      <c r="E240" s="45">
        <f t="shared" si="33"/>
        <v>0</v>
      </c>
    </row>
    <row r="241" spans="1:5" s="8" customFormat="1" ht="15">
      <c r="A241" s="41" t="s">
        <v>182</v>
      </c>
      <c r="B241" s="70">
        <f>SUM(B242:B244)</f>
        <v>17143.43</v>
      </c>
      <c r="C241" s="70">
        <f>SUM(C242:C244)</f>
        <v>17142.86</v>
      </c>
      <c r="D241" s="42">
        <f t="shared" si="32"/>
        <v>0.999966751111067</v>
      </c>
      <c r="E241" s="45">
        <f t="shared" si="33"/>
        <v>-0.569999999999709</v>
      </c>
    </row>
    <row r="242" spans="1:5" s="8" customFormat="1" ht="15" customHeight="1">
      <c r="A242" s="61" t="s">
        <v>84</v>
      </c>
      <c r="B242" s="53">
        <v>6000</v>
      </c>
      <c r="C242" s="53">
        <v>6000</v>
      </c>
      <c r="D242" s="42">
        <f t="shared" si="32"/>
        <v>1</v>
      </c>
      <c r="E242" s="45">
        <f aca="true" t="shared" si="34" ref="E242:E249">C242-B242</f>
        <v>0</v>
      </c>
    </row>
    <row r="243" spans="1:6" s="8" customFormat="1" ht="13.5" customHeight="1">
      <c r="A243" s="61" t="s">
        <v>78</v>
      </c>
      <c r="B243" s="53">
        <v>2571.43</v>
      </c>
      <c r="C243" s="53">
        <v>2571.43</v>
      </c>
      <c r="D243" s="42">
        <f t="shared" si="32"/>
        <v>1</v>
      </c>
      <c r="E243" s="45">
        <f t="shared" si="34"/>
        <v>0</v>
      </c>
      <c r="F243"/>
    </row>
    <row r="244" spans="1:5" ht="14.25" customHeight="1">
      <c r="A244" s="61" t="s">
        <v>79</v>
      </c>
      <c r="B244" s="53">
        <v>8572</v>
      </c>
      <c r="C244" s="53">
        <v>8571.43</v>
      </c>
      <c r="D244" s="42">
        <f t="shared" si="32"/>
        <v>0.9999335044330379</v>
      </c>
      <c r="E244" s="65">
        <f t="shared" si="34"/>
        <v>-0.569999999999709</v>
      </c>
    </row>
    <row r="245" spans="1:6" ht="18.75" customHeight="1">
      <c r="A245" s="41" t="s">
        <v>226</v>
      </c>
      <c r="B245" s="70">
        <f>SUM(B246:B248)</f>
        <v>2140749</v>
      </c>
      <c r="C245" s="70">
        <f>SUM(C246:C248)</f>
        <v>395010</v>
      </c>
      <c r="D245" s="42">
        <f t="shared" si="32"/>
        <v>0.18451953031392285</v>
      </c>
      <c r="E245" s="65">
        <f t="shared" si="34"/>
        <v>-1745739</v>
      </c>
      <c r="F245" s="8"/>
    </row>
    <row r="246" spans="1:5" s="8" customFormat="1" ht="15" customHeight="1">
      <c r="A246" s="61" t="s">
        <v>84</v>
      </c>
      <c r="B246" s="53">
        <v>1829004.06</v>
      </c>
      <c r="C246" s="53">
        <v>337554</v>
      </c>
      <c r="D246" s="42">
        <f t="shared" si="32"/>
        <v>0.18455617862324483</v>
      </c>
      <c r="E246" s="45">
        <f t="shared" si="34"/>
        <v>-1491450.06</v>
      </c>
    </row>
    <row r="247" spans="1:6" s="8" customFormat="1" ht="13.5" customHeight="1">
      <c r="A247" s="61" t="s">
        <v>78</v>
      </c>
      <c r="B247" s="53">
        <v>116744.94</v>
      </c>
      <c r="C247" s="53">
        <v>21546</v>
      </c>
      <c r="D247" s="42">
        <f t="shared" si="32"/>
        <v>0.18455617862324483</v>
      </c>
      <c r="E247" s="45">
        <f t="shared" si="34"/>
        <v>-95198.94</v>
      </c>
      <c r="F247"/>
    </row>
    <row r="248" spans="1:6" ht="14.25" customHeight="1">
      <c r="A248" s="61" t="s">
        <v>79</v>
      </c>
      <c r="B248" s="53">
        <v>195000</v>
      </c>
      <c r="C248" s="53">
        <v>35910</v>
      </c>
      <c r="D248" s="42">
        <f t="shared" si="32"/>
        <v>0.18415384615384614</v>
      </c>
      <c r="E248" s="65">
        <f t="shared" si="34"/>
        <v>-159090</v>
      </c>
      <c r="F248" s="8"/>
    </row>
    <row r="249" spans="1:5" s="8" customFormat="1" ht="30">
      <c r="A249" s="41" t="s">
        <v>212</v>
      </c>
      <c r="B249" s="70">
        <f>SUM(B250:B251)</f>
        <v>225000</v>
      </c>
      <c r="C249" s="70">
        <f>SUM(C250:C251)</f>
        <v>225000</v>
      </c>
      <c r="D249" s="42">
        <f t="shared" si="32"/>
        <v>1</v>
      </c>
      <c r="E249" s="45">
        <f t="shared" si="34"/>
        <v>0</v>
      </c>
    </row>
    <row r="250" spans="1:5" s="8" customFormat="1" ht="15" customHeight="1">
      <c r="A250" s="61" t="s">
        <v>84</v>
      </c>
      <c r="B250" s="53">
        <v>150000</v>
      </c>
      <c r="C250" s="53">
        <v>150000</v>
      </c>
      <c r="D250" s="42">
        <f t="shared" si="32"/>
        <v>1</v>
      </c>
      <c r="E250" s="45">
        <f aca="true" t="shared" si="35" ref="E250:E257">C250-B250</f>
        <v>0</v>
      </c>
    </row>
    <row r="251" spans="1:6" s="8" customFormat="1" ht="13.5" customHeight="1">
      <c r="A251" s="61" t="s">
        <v>78</v>
      </c>
      <c r="B251" s="53">
        <v>75000</v>
      </c>
      <c r="C251" s="53">
        <v>75000</v>
      </c>
      <c r="D251" s="42">
        <f t="shared" si="32"/>
        <v>1</v>
      </c>
      <c r="E251" s="45">
        <f t="shared" si="35"/>
        <v>0</v>
      </c>
      <c r="F251"/>
    </row>
    <row r="252" spans="1:5" ht="27.75" customHeight="1">
      <c r="A252" s="41" t="s">
        <v>111</v>
      </c>
      <c r="B252" s="70">
        <v>1693000</v>
      </c>
      <c r="C252" s="70">
        <v>1684384.41</v>
      </c>
      <c r="D252" s="42">
        <f t="shared" si="32"/>
        <v>0.9949110513880685</v>
      </c>
      <c r="E252" s="65">
        <f t="shared" si="35"/>
        <v>-8615.590000000084</v>
      </c>
    </row>
    <row r="253" spans="1:6" ht="27.75" customHeight="1">
      <c r="A253" s="41" t="s">
        <v>158</v>
      </c>
      <c r="B253" s="70">
        <v>903290</v>
      </c>
      <c r="C253" s="70">
        <v>903290</v>
      </c>
      <c r="D253" s="42">
        <f t="shared" si="32"/>
        <v>1</v>
      </c>
      <c r="E253" s="65">
        <f t="shared" si="35"/>
        <v>0</v>
      </c>
      <c r="F253" s="8"/>
    </row>
    <row r="254" spans="1:5" s="8" customFormat="1" ht="32.25" customHeight="1">
      <c r="A254" s="61" t="s">
        <v>222</v>
      </c>
      <c r="B254" s="70">
        <f>SUM(B255:B256)</f>
        <v>4315860</v>
      </c>
      <c r="C254" s="70">
        <f>SUM(C255:C256)</f>
        <v>0</v>
      </c>
      <c r="D254" s="42">
        <f t="shared" si="32"/>
        <v>0</v>
      </c>
      <c r="E254" s="45">
        <f t="shared" si="35"/>
        <v>-4315860</v>
      </c>
    </row>
    <row r="255" spans="1:5" s="8" customFormat="1" ht="15">
      <c r="A255" s="61" t="s">
        <v>78</v>
      </c>
      <c r="B255" s="70">
        <v>4272700</v>
      </c>
      <c r="C255" s="70">
        <v>0</v>
      </c>
      <c r="D255" s="42">
        <f t="shared" si="32"/>
        <v>0</v>
      </c>
      <c r="E255" s="45">
        <f t="shared" si="35"/>
        <v>-4272700</v>
      </c>
    </row>
    <row r="256" spans="1:5" s="8" customFormat="1" ht="15">
      <c r="A256" s="61" t="s">
        <v>79</v>
      </c>
      <c r="B256" s="70">
        <v>43160</v>
      </c>
      <c r="C256" s="70">
        <v>0</v>
      </c>
      <c r="D256" s="42">
        <f t="shared" si="32"/>
        <v>0</v>
      </c>
      <c r="E256" s="45">
        <f t="shared" si="35"/>
        <v>-43160</v>
      </c>
    </row>
    <row r="257" spans="1:6" s="8" customFormat="1" ht="15">
      <c r="A257" s="41" t="s">
        <v>203</v>
      </c>
      <c r="B257" s="54">
        <v>400000</v>
      </c>
      <c r="C257" s="54">
        <v>0</v>
      </c>
      <c r="D257" s="42">
        <f t="shared" si="32"/>
        <v>0</v>
      </c>
      <c r="E257" s="45">
        <f t="shared" si="35"/>
        <v>-400000</v>
      </c>
      <c r="F257" s="4"/>
    </row>
    <row r="258" spans="1:5" ht="16.5" customHeight="1">
      <c r="A258" s="41" t="s">
        <v>10</v>
      </c>
      <c r="B258" s="54">
        <f>SUM(B259,B260,B275)</f>
        <v>14285635.58</v>
      </c>
      <c r="C258" s="54">
        <f>SUM(C259,C260,C275)</f>
        <v>9544448.690000001</v>
      </c>
      <c r="D258" s="42">
        <f aca="true" t="shared" si="36" ref="D258:D268">IF(B258=0,"   ",C258/B258)</f>
        <v>0.6681150892132726</v>
      </c>
      <c r="E258" s="45">
        <f aca="true" t="shared" si="37" ref="E258:E285">C258-B258</f>
        <v>-4741186.889999999</v>
      </c>
    </row>
    <row r="259" spans="1:6" ht="14.25" customHeight="1">
      <c r="A259" s="41" t="s">
        <v>59</v>
      </c>
      <c r="B259" s="70">
        <v>178900</v>
      </c>
      <c r="C259" s="71">
        <v>75563.11</v>
      </c>
      <c r="D259" s="42">
        <f t="shared" si="36"/>
        <v>0.42237624371157073</v>
      </c>
      <c r="E259" s="45">
        <f t="shared" si="37"/>
        <v>-103336.89</v>
      </c>
      <c r="F259" s="8"/>
    </row>
    <row r="260" spans="1:5" s="8" customFormat="1" ht="13.5" customHeight="1">
      <c r="A260" s="41" t="s">
        <v>38</v>
      </c>
      <c r="B260" s="54">
        <f>B261+B262+B266+B270+B263+B274</f>
        <v>11688453.69</v>
      </c>
      <c r="C260" s="54">
        <f>C261+C262+C266+C270+C263+C274</f>
        <v>7492146.41</v>
      </c>
      <c r="D260" s="42">
        <f t="shared" si="36"/>
        <v>0.6409869610391552</v>
      </c>
      <c r="E260" s="45">
        <f t="shared" si="37"/>
        <v>-4196307.279999999</v>
      </c>
    </row>
    <row r="261" spans="1:5" s="8" customFormat="1" ht="13.5" customHeight="1">
      <c r="A261" s="41" t="s">
        <v>60</v>
      </c>
      <c r="B261" s="70">
        <v>50000</v>
      </c>
      <c r="C261" s="70">
        <v>0</v>
      </c>
      <c r="D261" s="42">
        <f t="shared" si="36"/>
        <v>0</v>
      </c>
      <c r="E261" s="45">
        <f t="shared" si="37"/>
        <v>-50000</v>
      </c>
    </row>
    <row r="262" spans="1:5" s="8" customFormat="1" ht="13.5" customHeight="1">
      <c r="A262" s="41" t="s">
        <v>124</v>
      </c>
      <c r="B262" s="70">
        <v>85500</v>
      </c>
      <c r="C262" s="70">
        <v>36450</v>
      </c>
      <c r="D262" s="42">
        <f t="shared" si="36"/>
        <v>0.4263157894736842</v>
      </c>
      <c r="E262" s="45">
        <f t="shared" si="37"/>
        <v>-49050</v>
      </c>
    </row>
    <row r="263" spans="1:5" s="8" customFormat="1" ht="27" customHeight="1">
      <c r="A263" s="41" t="s">
        <v>160</v>
      </c>
      <c r="B263" s="70">
        <f>B264+B265</f>
        <v>2372800</v>
      </c>
      <c r="C263" s="70">
        <f>C264+C265</f>
        <v>1174566.71</v>
      </c>
      <c r="D263" s="42">
        <f>IF(B263=0,"   ",C263/B263)</f>
        <v>0.4950129425151719</v>
      </c>
      <c r="E263" s="45">
        <f>C263-B263</f>
        <v>-1198233.29</v>
      </c>
    </row>
    <row r="264" spans="1:5" s="8" customFormat="1" ht="13.5" customHeight="1">
      <c r="A264" s="61" t="s">
        <v>161</v>
      </c>
      <c r="B264" s="70">
        <v>1658500</v>
      </c>
      <c r="C264" s="70">
        <v>881804.21</v>
      </c>
      <c r="D264" s="42">
        <f>IF(B264=0,"   ",C264/B264)</f>
        <v>0.5316877962013867</v>
      </c>
      <c r="E264" s="45">
        <f>C264-B264</f>
        <v>-776695.79</v>
      </c>
    </row>
    <row r="265" spans="1:5" s="8" customFormat="1" ht="13.5" customHeight="1">
      <c r="A265" s="61" t="s">
        <v>162</v>
      </c>
      <c r="B265" s="70">
        <v>714300</v>
      </c>
      <c r="C265" s="70">
        <v>292762.5</v>
      </c>
      <c r="D265" s="42">
        <f>IF(B265=0,"   ",C265/B265)</f>
        <v>0.4098593028139437</v>
      </c>
      <c r="E265" s="45">
        <f>C265-B265</f>
        <v>-421537.5</v>
      </c>
    </row>
    <row r="266" spans="1:5" s="8" customFormat="1" ht="27.75" customHeight="1">
      <c r="A266" s="41" t="s">
        <v>77</v>
      </c>
      <c r="B266" s="53">
        <f>B267+B268+B269</f>
        <v>6855988.8</v>
      </c>
      <c r="C266" s="54">
        <f>C269+C268+C267</f>
        <v>5477850</v>
      </c>
      <c r="D266" s="42">
        <f t="shared" si="36"/>
        <v>0.7989875946121733</v>
      </c>
      <c r="E266" s="45">
        <f t="shared" si="37"/>
        <v>-1378138.7999999998</v>
      </c>
    </row>
    <row r="267" spans="1:5" s="8" customFormat="1" ht="14.25" customHeight="1">
      <c r="A267" s="61" t="s">
        <v>84</v>
      </c>
      <c r="B267" s="70">
        <v>3239066.02</v>
      </c>
      <c r="C267" s="70">
        <v>2587973.58</v>
      </c>
      <c r="D267" s="42">
        <f t="shared" si="36"/>
        <v>0.7989875982830384</v>
      </c>
      <c r="E267" s="45">
        <f t="shared" si="37"/>
        <v>-651092.44</v>
      </c>
    </row>
    <row r="268" spans="1:5" s="8" customFormat="1" ht="15" customHeight="1">
      <c r="A268" s="61" t="s">
        <v>78</v>
      </c>
      <c r="B268" s="70">
        <v>2534922.78</v>
      </c>
      <c r="C268" s="70">
        <v>2025371.86</v>
      </c>
      <c r="D268" s="42">
        <f t="shared" si="36"/>
        <v>0.7989875967740525</v>
      </c>
      <c r="E268" s="45">
        <f aca="true" t="shared" si="38" ref="E268:E274">C268-B268</f>
        <v>-509550.9199999997</v>
      </c>
    </row>
    <row r="269" spans="1:5" s="8" customFormat="1" ht="13.5" customHeight="1">
      <c r="A269" s="61" t="s">
        <v>79</v>
      </c>
      <c r="B269" s="70">
        <v>1082000</v>
      </c>
      <c r="C269" s="70">
        <v>864504.56</v>
      </c>
      <c r="D269" s="42">
        <f aca="true" t="shared" si="39" ref="D269:D274">IF(B269=0,"   ",C269/B269)</f>
        <v>0.7989875785582256</v>
      </c>
      <c r="E269" s="45">
        <f t="shared" si="38"/>
        <v>-217495.43999999994</v>
      </c>
    </row>
    <row r="270" spans="1:5" s="8" customFormat="1" ht="74.25" customHeight="1">
      <c r="A270" s="62" t="s">
        <v>159</v>
      </c>
      <c r="B270" s="70">
        <f>B272+B271+B273</f>
        <v>2024164.89</v>
      </c>
      <c r="C270" s="70">
        <f>C272+C271+C273</f>
        <v>503279.7</v>
      </c>
      <c r="D270" s="42">
        <f t="shared" si="39"/>
        <v>0.2486357225571678</v>
      </c>
      <c r="E270" s="45">
        <f t="shared" si="38"/>
        <v>-1520885.19</v>
      </c>
    </row>
    <row r="271" spans="1:5" s="8" customFormat="1" ht="13.5" customHeight="1">
      <c r="A271" s="61" t="s">
        <v>84</v>
      </c>
      <c r="B271" s="70">
        <v>1808715</v>
      </c>
      <c r="C271" s="70">
        <v>453641.15</v>
      </c>
      <c r="D271" s="42">
        <f t="shared" si="39"/>
        <v>0.25080852981260177</v>
      </c>
      <c r="E271" s="45">
        <f t="shared" si="38"/>
        <v>-1355073.85</v>
      </c>
    </row>
    <row r="272" spans="1:5" s="8" customFormat="1" ht="13.5" customHeight="1">
      <c r="A272" s="61" t="s">
        <v>78</v>
      </c>
      <c r="B272" s="70">
        <v>115449.89</v>
      </c>
      <c r="C272" s="70">
        <v>28955.82</v>
      </c>
      <c r="D272" s="42">
        <f t="shared" si="39"/>
        <v>0.2508085542567429</v>
      </c>
      <c r="E272" s="45">
        <f t="shared" si="38"/>
        <v>-86494.07</v>
      </c>
    </row>
    <row r="273" spans="1:5" s="8" customFormat="1" ht="13.5" customHeight="1">
      <c r="A273" s="61" t="s">
        <v>79</v>
      </c>
      <c r="B273" s="70">
        <v>100000</v>
      </c>
      <c r="C273" s="70">
        <v>20682.73</v>
      </c>
      <c r="D273" s="42">
        <f t="shared" si="39"/>
        <v>0.2068273</v>
      </c>
      <c r="E273" s="45">
        <f t="shared" si="38"/>
        <v>-79317.27</v>
      </c>
    </row>
    <row r="274" spans="1:5" s="8" customFormat="1" ht="26.25" customHeight="1">
      <c r="A274" s="41" t="s">
        <v>180</v>
      </c>
      <c r="B274" s="70">
        <v>300000</v>
      </c>
      <c r="C274" s="71">
        <v>300000</v>
      </c>
      <c r="D274" s="42">
        <f t="shared" si="39"/>
        <v>1</v>
      </c>
      <c r="E274" s="45">
        <f t="shared" si="38"/>
        <v>0</v>
      </c>
    </row>
    <row r="275" spans="1:5" s="8" customFormat="1" ht="14.25" customHeight="1">
      <c r="A275" s="41" t="s">
        <v>39</v>
      </c>
      <c r="B275" s="54">
        <f>SUM(B276:B278)</f>
        <v>2418281.89</v>
      </c>
      <c r="C275" s="54">
        <f>SUM(C276:C278)</f>
        <v>1976739.1700000002</v>
      </c>
      <c r="D275" s="42">
        <f aca="true" t="shared" si="40" ref="D275:D289">IF(B275=0,"   ",C275/B275)</f>
        <v>0.8174147018071578</v>
      </c>
      <c r="E275" s="45">
        <f t="shared" si="37"/>
        <v>-441542.72</v>
      </c>
    </row>
    <row r="276" spans="1:5" s="8" customFormat="1" ht="28.5" customHeight="1">
      <c r="A276" s="41" t="s">
        <v>125</v>
      </c>
      <c r="B276" s="70">
        <v>216641.89</v>
      </c>
      <c r="C276" s="71">
        <v>116087.35</v>
      </c>
      <c r="D276" s="42">
        <f t="shared" si="40"/>
        <v>0.535849045630095</v>
      </c>
      <c r="E276" s="45">
        <f t="shared" si="37"/>
        <v>-100554.54000000001</v>
      </c>
    </row>
    <row r="277" spans="1:5" s="8" customFormat="1" ht="14.25" customHeight="1">
      <c r="A277" s="41" t="s">
        <v>61</v>
      </c>
      <c r="B277" s="70">
        <v>344400</v>
      </c>
      <c r="C277" s="71">
        <v>170599.83</v>
      </c>
      <c r="D277" s="42">
        <f t="shared" si="40"/>
        <v>0.4953537456445993</v>
      </c>
      <c r="E277" s="45">
        <f t="shared" si="37"/>
        <v>-173800.17</v>
      </c>
    </row>
    <row r="278" spans="1:5" s="8" customFormat="1" ht="14.25" customHeight="1">
      <c r="A278" s="41" t="s">
        <v>89</v>
      </c>
      <c r="B278" s="70">
        <f>B279+B280+B281</f>
        <v>1857240</v>
      </c>
      <c r="C278" s="70">
        <f>C279+C280+C281</f>
        <v>1690051.9900000002</v>
      </c>
      <c r="D278" s="42">
        <f t="shared" si="40"/>
        <v>0.9099803956408435</v>
      </c>
      <c r="E278" s="45">
        <f t="shared" si="37"/>
        <v>-167188.00999999978</v>
      </c>
    </row>
    <row r="279" spans="1:5" s="8" customFormat="1" ht="13.5" customHeight="1">
      <c r="A279" s="61" t="s">
        <v>84</v>
      </c>
      <c r="B279" s="70">
        <v>1745805.6</v>
      </c>
      <c r="C279" s="70">
        <v>1588648.87</v>
      </c>
      <c r="D279" s="42">
        <f t="shared" si="40"/>
        <v>0.9099803952971626</v>
      </c>
      <c r="E279" s="45">
        <f>C279-B279</f>
        <v>-157156.72999999998</v>
      </c>
    </row>
    <row r="280" spans="1:5" s="8" customFormat="1" ht="13.5" customHeight="1">
      <c r="A280" s="61" t="s">
        <v>78</v>
      </c>
      <c r="B280" s="70">
        <v>111434.4</v>
      </c>
      <c r="C280" s="70">
        <v>101403.12</v>
      </c>
      <c r="D280" s="42">
        <f t="shared" si="40"/>
        <v>0.9099804010251772</v>
      </c>
      <c r="E280" s="45">
        <f>C280-B280</f>
        <v>-10031.279999999999</v>
      </c>
    </row>
    <row r="281" spans="1:5" s="8" customFormat="1" ht="13.5" customHeight="1">
      <c r="A281" s="61" t="s">
        <v>79</v>
      </c>
      <c r="B281" s="70">
        <v>0</v>
      </c>
      <c r="C281" s="70">
        <v>0</v>
      </c>
      <c r="D281" s="42" t="str">
        <f t="shared" si="40"/>
        <v>   </v>
      </c>
      <c r="E281" s="45">
        <f>C281-B281</f>
        <v>0</v>
      </c>
    </row>
    <row r="282" spans="1:6" s="8" customFormat="1" ht="14.25" customHeight="1">
      <c r="A282" s="41" t="s">
        <v>62</v>
      </c>
      <c r="B282" s="54">
        <f>B283</f>
        <v>434000</v>
      </c>
      <c r="C282" s="54">
        <f>C283</f>
        <v>167263.54</v>
      </c>
      <c r="D282" s="42">
        <f t="shared" si="40"/>
        <v>0.3853998617511521</v>
      </c>
      <c r="E282" s="45">
        <f t="shared" si="37"/>
        <v>-266736.45999999996</v>
      </c>
      <c r="F282" s="4"/>
    </row>
    <row r="283" spans="1:5" ht="14.25" customHeight="1">
      <c r="A283" s="41" t="s">
        <v>63</v>
      </c>
      <c r="B283" s="54">
        <v>434000</v>
      </c>
      <c r="C283" s="55">
        <v>167263.54</v>
      </c>
      <c r="D283" s="42">
        <f t="shared" si="40"/>
        <v>0.3853998617511521</v>
      </c>
      <c r="E283" s="45">
        <f t="shared" si="37"/>
        <v>-266736.45999999996</v>
      </c>
    </row>
    <row r="284" spans="1:5" ht="29.25" customHeight="1">
      <c r="A284" s="41" t="s">
        <v>64</v>
      </c>
      <c r="B284" s="54">
        <f>B285</f>
        <v>100000</v>
      </c>
      <c r="C284" s="54">
        <f>C285</f>
        <v>0</v>
      </c>
      <c r="D284" s="42">
        <f t="shared" si="40"/>
        <v>0</v>
      </c>
      <c r="E284" s="45">
        <f t="shared" si="37"/>
        <v>-100000</v>
      </c>
    </row>
    <row r="285" spans="1:6" ht="13.5" customHeight="1">
      <c r="A285" s="41" t="s">
        <v>65</v>
      </c>
      <c r="B285" s="54">
        <v>100000</v>
      </c>
      <c r="C285" s="55">
        <v>0</v>
      </c>
      <c r="D285" s="42">
        <f t="shared" si="40"/>
        <v>0</v>
      </c>
      <c r="E285" s="45">
        <f t="shared" si="37"/>
        <v>-100000</v>
      </c>
      <c r="F285" s="8"/>
    </row>
    <row r="286" spans="1:5" s="8" customFormat="1" ht="14.25">
      <c r="A286" s="63" t="s">
        <v>11</v>
      </c>
      <c r="B286" s="57">
        <f>B52+B92+B94+B107+B144+B188+B190+B233+B258+B282+B284</f>
        <v>378015678.86</v>
      </c>
      <c r="C286" s="57">
        <f>C52+C92+C94+C107+C144+C188+C190+C233+C258+C282+C284</f>
        <v>193965088.75999996</v>
      </c>
      <c r="D286" s="44">
        <f t="shared" si="40"/>
        <v>0.513113872273631</v>
      </c>
      <c r="E286" s="46">
        <f>C286-B286</f>
        <v>-184050590.10000005</v>
      </c>
    </row>
    <row r="287" spans="1:5" s="8" customFormat="1" ht="15.75" hidden="1" thickBot="1">
      <c r="A287" s="47" t="s">
        <v>12</v>
      </c>
      <c r="B287" s="60" t="e">
        <f>B55+B58+#REF!+B75+#REF!+B99+#REF!+#REF!+#REF!+#REF!+#REF!+#REF!+#REF!+#REF!+#REF!</f>
        <v>#REF!</v>
      </c>
      <c r="C287" s="48"/>
      <c r="D287" s="49" t="e">
        <f t="shared" si="40"/>
        <v>#REF!</v>
      </c>
      <c r="E287" s="50" t="e">
        <f>C287-B287</f>
        <v>#REF!</v>
      </c>
    </row>
    <row r="288" spans="1:5" s="8" customFormat="1" ht="15.75" hidden="1" thickBot="1">
      <c r="A288" s="35" t="s">
        <v>13</v>
      </c>
      <c r="B288" s="60" t="e">
        <f>B56+B59+B60+#REF!+#REF!+B101+#REF!+#REF!+#REF!+#REF!+#REF!+#REF!+#REF!+B258+B71</f>
        <v>#REF!</v>
      </c>
      <c r="C288" s="36">
        <v>815256</v>
      </c>
      <c r="D288" s="32" t="e">
        <f t="shared" si="40"/>
        <v>#REF!</v>
      </c>
      <c r="E288" s="33" t="e">
        <f>C288-B288</f>
        <v>#REF!</v>
      </c>
    </row>
    <row r="289" spans="1:6" s="8" customFormat="1" ht="15.75" hidden="1" thickBot="1">
      <c r="A289" s="37" t="s">
        <v>14</v>
      </c>
      <c r="B289" s="60" t="e">
        <f>B57+#REF!+B67+#REF!+#REF!+B102+#REF!+#REF!+#REF!+#REF!+#REF!+#REF!+#REF!+B259+B72</f>
        <v>#REF!</v>
      </c>
      <c r="C289" s="38">
        <v>1700000</v>
      </c>
      <c r="D289" s="32" t="e">
        <f t="shared" si="40"/>
        <v>#REF!</v>
      </c>
      <c r="E289" s="33" t="e">
        <f>C289-B289</f>
        <v>#REF!</v>
      </c>
      <c r="F289"/>
    </row>
    <row r="290" spans="1:5" ht="19.5" customHeight="1" thickBot="1">
      <c r="A290" s="66" t="s">
        <v>86</v>
      </c>
      <c r="B290" s="67">
        <f>B50-B286</f>
        <v>-10302785.00000006</v>
      </c>
      <c r="C290" s="67">
        <f>C50-C286</f>
        <v>664709.2400000393</v>
      </c>
      <c r="D290" s="67"/>
      <c r="E290" s="68"/>
    </row>
    <row r="291" spans="1:5" ht="27" customHeight="1">
      <c r="A291" s="72"/>
      <c r="B291" s="73"/>
      <c r="C291" s="73"/>
      <c r="D291" s="73"/>
      <c r="E291" s="74"/>
    </row>
    <row r="292" spans="1:5" ht="19.5" customHeight="1">
      <c r="A292" s="64" t="s">
        <v>151</v>
      </c>
      <c r="B292" s="73"/>
      <c r="C292" s="73"/>
      <c r="D292" s="73"/>
      <c r="E292" s="74"/>
    </row>
    <row r="293" spans="1:5" ht="15.75" customHeight="1">
      <c r="A293" s="64" t="s">
        <v>35</v>
      </c>
      <c r="B293" s="73"/>
      <c r="C293" s="64" t="s">
        <v>152</v>
      </c>
      <c r="D293" s="73"/>
      <c r="E293" s="74"/>
    </row>
    <row r="294" spans="1:5" ht="39.75" customHeight="1">
      <c r="A294" s="72"/>
      <c r="B294" s="73"/>
      <c r="C294" s="73"/>
      <c r="D294" s="73"/>
      <c r="E294" s="74"/>
    </row>
    <row r="295" spans="2:5" ht="19.5" customHeight="1">
      <c r="B295" s="64"/>
      <c r="C295" s="82"/>
      <c r="D295" s="82"/>
      <c r="E295" s="82"/>
    </row>
    <row r="296" spans="2:5" ht="15" customHeight="1">
      <c r="B296" s="18"/>
      <c r="D296" s="34"/>
      <c r="E296" s="40"/>
    </row>
    <row r="297" spans="1:5" ht="19.5" customHeight="1">
      <c r="A297" s="72"/>
      <c r="B297" s="73"/>
      <c r="C297" s="73"/>
      <c r="D297" s="73"/>
      <c r="E297" s="74"/>
    </row>
    <row r="298" spans="1:5" ht="19.5" customHeight="1">
      <c r="A298" s="72"/>
      <c r="B298" s="73"/>
      <c r="C298" s="73"/>
      <c r="D298" s="73"/>
      <c r="E298" s="74"/>
    </row>
    <row r="299" spans="1:6" ht="19.5" customHeight="1">
      <c r="A299" s="72"/>
      <c r="B299" s="73"/>
      <c r="C299" s="73"/>
      <c r="D299" s="73"/>
      <c r="E299" s="74"/>
      <c r="F299" s="8"/>
    </row>
    <row r="300" spans="1:5" s="8" customFormat="1" ht="20.25" customHeight="1">
      <c r="A300" s="64"/>
      <c r="B300" s="64"/>
      <c r="C300" s="82"/>
      <c r="D300" s="82"/>
      <c r="E300" s="82"/>
    </row>
    <row r="301" spans="1:5" s="8" customFormat="1" ht="9.75" customHeight="1" hidden="1">
      <c r="A301" s="34"/>
      <c r="B301" s="34"/>
      <c r="C301" s="39"/>
      <c r="D301" s="34"/>
      <c r="E301" s="40"/>
    </row>
    <row r="302" spans="1:5" s="8" customFormat="1" ht="14.25" customHeight="1" hidden="1">
      <c r="A302" s="18"/>
      <c r="B302" s="18"/>
      <c r="C302" s="79"/>
      <c r="D302" s="79"/>
      <c r="E302" s="79"/>
    </row>
    <row r="303" spans="1:5" s="8" customFormat="1" ht="17.25" customHeight="1">
      <c r="A303" s="64"/>
      <c r="B303" s="18"/>
      <c r="C303" s="64"/>
      <c r="D303" s="69"/>
      <c r="E303" s="69"/>
    </row>
    <row r="304" spans="3:5" s="8" customFormat="1" ht="12.75">
      <c r="C304" s="7"/>
      <c r="E304" s="2"/>
    </row>
    <row r="305" spans="3:5" s="8" customFormat="1" ht="12.75">
      <c r="C305" s="7"/>
      <c r="E305" s="2"/>
    </row>
    <row r="306" spans="3:5" s="8" customFormat="1" ht="12.75">
      <c r="C306" s="7"/>
      <c r="E306" s="2"/>
    </row>
    <row r="307" spans="3:5" s="8" customFormat="1" ht="12.75">
      <c r="C307" s="7"/>
      <c r="E307" s="2"/>
    </row>
    <row r="308" spans="3:5" s="8" customFormat="1" ht="12.75">
      <c r="C308" s="7"/>
      <c r="E308" s="2"/>
    </row>
    <row r="309" spans="3:5" s="8" customFormat="1" ht="12.75">
      <c r="C309" s="7"/>
      <c r="E309" s="2"/>
    </row>
    <row r="310" spans="3:5" s="8" customFormat="1" ht="12.75">
      <c r="C310" s="7"/>
      <c r="E310" s="2"/>
    </row>
    <row r="311" spans="3:5" s="8" customFormat="1" ht="12.75">
      <c r="C311" s="7"/>
      <c r="E311" s="2"/>
    </row>
    <row r="312" spans="3:6" s="8" customFormat="1" ht="12.75">
      <c r="C312" s="7"/>
      <c r="E312" s="2"/>
      <c r="F312" s="4"/>
    </row>
    <row r="321" ht="11.25" customHeight="1"/>
    <row r="322" ht="11.25" customHeight="1" hidden="1"/>
    <row r="323" ht="12.75" hidden="1"/>
    <row r="324" ht="12.75" hidden="1"/>
    <row r="325" ht="12.75" hidden="1"/>
    <row r="326" ht="12.75" hidden="1"/>
    <row r="327" ht="12.75" hidden="1"/>
    <row r="328" ht="12.75" hidden="1"/>
  </sheetData>
  <sheetProtection/>
  <mergeCells count="4">
    <mergeCell ref="C302:E302"/>
    <mergeCell ref="A1:E1"/>
    <mergeCell ref="C300:E300"/>
    <mergeCell ref="C295:E295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2" manualBreakCount="2">
    <brk id="54" max="4" man="1"/>
    <brk id="1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2018-07-06T07:25:02Z</cp:lastPrinted>
  <dcterms:created xsi:type="dcterms:W3CDTF">2001-03-21T05:21:19Z</dcterms:created>
  <dcterms:modified xsi:type="dcterms:W3CDTF">2018-08-07T06:25:09Z</dcterms:modified>
  <cp:category/>
  <cp:version/>
  <cp:contentType/>
  <cp:contentStatus/>
</cp:coreProperties>
</file>