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9720" windowHeight="6540" activeTab="0"/>
  </bookViews>
  <sheets>
    <sheet name="Лист1" sheetId="1" r:id="rId1"/>
  </sheets>
  <definedNames>
    <definedName name="_xlnm.Print_Titles" localSheetId="0">'Лист1'!$4:$5</definedName>
    <definedName name="_xlnm.Print_Area" localSheetId="0">'Лист1'!$A$1:$E$284</definedName>
  </definedNames>
  <calcPr fullCalcOnLoad="1"/>
</workbook>
</file>

<file path=xl/sharedStrings.xml><?xml version="1.0" encoding="utf-8"?>
<sst xmlns="http://schemas.openxmlformats.org/spreadsheetml/2006/main" count="281" uniqueCount="222">
  <si>
    <t>/ в руб. /</t>
  </si>
  <si>
    <t>Наименование показателя</t>
  </si>
  <si>
    <t xml:space="preserve">ДОХОДЫ </t>
  </si>
  <si>
    <t>НАЛОГИ НА СОВОКУПНЫЙ ДОХОД</t>
  </si>
  <si>
    <t>ИТОГО СОБСТВЕННЫХ ДОХОДОВ</t>
  </si>
  <si>
    <t>ВСЕГО ДОХОДОВ</t>
  </si>
  <si>
    <t>РАСХОДЫ</t>
  </si>
  <si>
    <t>из них: заработная плата</t>
  </si>
  <si>
    <t>ЖИЛИЩНО-КОММУНАЛЬНОЕ ХОЗЯЙСТВО - всего</t>
  </si>
  <si>
    <t>ОБРАЗОВАНИЕ</t>
  </si>
  <si>
    <t>СОЦИАЛЬНАЯ ПОЛИТИКА</t>
  </si>
  <si>
    <t>ВСЕГО РАСХОДОВ</t>
  </si>
  <si>
    <t>Справочно:</t>
  </si>
  <si>
    <t xml:space="preserve">             Резервный фонд</t>
  </si>
  <si>
    <t xml:space="preserve">             Выдано бюджетных кредитов</t>
  </si>
  <si>
    <t>Единый сельскохозяйственный налог</t>
  </si>
  <si>
    <t>Налог на добычу полезных ископаемых</t>
  </si>
  <si>
    <t>ГОСУДАРСТВЕННАЯ ПОШЛИНА</t>
  </si>
  <si>
    <t>ПЛАТЕЖИ ПРИ ПОЛЬЗОВАНИИ ПРИРОДНЫМИ РЕСУРСАМИ</t>
  </si>
  <si>
    <t>Плата за негативное воздействие на окружающую среду</t>
  </si>
  <si>
    <t>ШТРАФЫ, САНКЦИИ,ВОЗМЕЩЕНИЕ УЩЕРБА</t>
  </si>
  <si>
    <t>ПРОЧИЕ НЕНАЛОГОВЫЕ ДОХОДЫ</t>
  </si>
  <si>
    <t>СУБВЕНЦИИ ОТ ДРУГИХ БЮДЖЕТОВ</t>
  </si>
  <si>
    <t>СУБСИДИИ ОТ ДРУГИХ БЮДЖЕТОВ</t>
  </si>
  <si>
    <t>ОБЩЕГОСУДАРСТВЕННЫЕ ВОПРОСЫ</t>
  </si>
  <si>
    <t>Функционирование местных администраций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</si>
  <si>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</si>
  <si>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</si>
  <si>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</si>
  <si>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Дорожное хозяйство</t>
  </si>
  <si>
    <t>Налог на доходы физических лиц</t>
  </si>
  <si>
    <t>НАЛОГИ НА ПРИБЫЛЬ,ДОХОДЫ</t>
  </si>
  <si>
    <t>Невыясненные поступления</t>
  </si>
  <si>
    <t>Прочие неналоговые поступления</t>
  </si>
  <si>
    <t xml:space="preserve">Другие общегосударственные вопросы </t>
  </si>
  <si>
    <t>администрации Козловского района</t>
  </si>
  <si>
    <t>Обеспечение деятельности финансовых органов</t>
  </si>
  <si>
    <t>Коммунальное хозяйство</t>
  </si>
  <si>
    <t>Социальное обеспечение населения</t>
  </si>
  <si>
    <t>Охрана семьи и детства</t>
  </si>
  <si>
    <t>Единый налог на вмененный доход для отдельных видов деят.</t>
  </si>
  <si>
    <t>НАЛОГИ,СБОРЫ И РЕГУЛЯРН. ПЛАТЕЖИ ЗА ПОЛЬЗОВ. ПРИРОДН.РЕСУРСАМИ</t>
  </si>
  <si>
    <t>Благоустройство</t>
  </si>
  <si>
    <t>ИНЫЕ МЕЖБЮДЖЕТНЫЕ ТРАНСФЕРТЫ</t>
  </si>
  <si>
    <t>Другие вопросы в области национальной экономики</t>
  </si>
  <si>
    <t>Сбор за пользование объектами животного мира</t>
  </si>
  <si>
    <t>ВОЗВРАТ ОСТАТКОВ СУБСИДИЙ, СУБВЕНЦИЙ И ИНЫХ МЕЖБЮДЖЕТНЫХ ТРАНСФЕРТОВ</t>
  </si>
  <si>
    <t xml:space="preserve">            обеспечение деятельности административных комиссий</t>
  </si>
  <si>
    <t xml:space="preserve">            организация деятельности комиссии по делам несовершеннолетних</t>
  </si>
  <si>
    <t xml:space="preserve">                   из них: заработная плата</t>
  </si>
  <si>
    <t xml:space="preserve">            опека и попечительство</t>
  </si>
  <si>
    <t xml:space="preserve">            учет граждан</t>
  </si>
  <si>
    <t>НАЦИОНАЛЬНАЯ ОБОРОНА</t>
  </si>
  <si>
    <t xml:space="preserve">                     из них: заработная плата</t>
  </si>
  <si>
    <t xml:space="preserve">Дошкольное образование 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</si>
  <si>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</si>
  <si>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</si>
  <si>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</si>
  <si>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</si>
  <si>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Пенсионное обеспечение</t>
  </si>
  <si>
    <t>в т.ч. матпомощь</t>
  </si>
  <si>
    <t xml:space="preserve">          компенсация части платы за содержание ребенка</t>
  </si>
  <si>
    <t>ФИЗИЧЕСКАЯ КУЛЬТУРА И СПОРТ</t>
  </si>
  <si>
    <t>в т.ч. спортивные мероприятия</t>
  </si>
  <si>
    <t>ОБСЛУЖИВАНИЕ ГОСУДАРСТВЕННОГО И МУНИЦИПАЛЬНОГО ДОЛГА</t>
  </si>
  <si>
    <t>обслуживание муниципального долга</t>
  </si>
  <si>
    <t xml:space="preserve">                       из них: заработная плата</t>
  </si>
  <si>
    <t>Арендная плата за земли</t>
  </si>
  <si>
    <t>НАЛОГИ НА ИМУЩЕСТВО</t>
  </si>
  <si>
    <t>Налог на имущество физических лиц</t>
  </si>
  <si>
    <t>осуществление первичного воинского учета</t>
  </si>
  <si>
    <t xml:space="preserve">              содержание аварийно-спасательного звена</t>
  </si>
  <si>
    <t>Жилищное хозяйство</t>
  </si>
  <si>
    <t>в т.ч. капремонт жилфонда</t>
  </si>
  <si>
    <t>средства поселений</t>
  </si>
  <si>
    <t>ОХРАНА ОКРУЖАЮЩЕЙ СРЕДЫ</t>
  </si>
  <si>
    <t>в т.ч.  природоохранные мероприятия</t>
  </si>
  <si>
    <t xml:space="preserve">         обеспечение жильем молодых семей в рамках ФЦП "Жилище"</t>
  </si>
  <si>
    <t>республиканские средства</t>
  </si>
  <si>
    <t>районные средства</t>
  </si>
  <si>
    <t>КУЛЬТУРА, КИНЕМАТОГРАФИЯ</t>
  </si>
  <si>
    <t xml:space="preserve">БЕЗВОЗМЕЗДНЫЕ  ПОСТУПЛЕНИЯ </t>
  </si>
  <si>
    <t>из них:   ЗАГСы</t>
  </si>
  <si>
    <t xml:space="preserve">              противопожарные мероприятия</t>
  </si>
  <si>
    <t>федеральные средства</t>
  </si>
  <si>
    <t xml:space="preserve">              ликвидация последствий чрезвычайных ситуаций</t>
  </si>
  <si>
    <t>Профицит, дефицит (-)</t>
  </si>
  <si>
    <t>за счет средств Фонда</t>
  </si>
  <si>
    <t>за счет средств местного бюджета</t>
  </si>
  <si>
    <t xml:space="preserve">          обеспечение жилыми помещениями детей-сирот</t>
  </si>
  <si>
    <t>из них: содержание централизованной бухгалтерии</t>
  </si>
  <si>
    <t xml:space="preserve">                    из них: заработная плата </t>
  </si>
  <si>
    <t>осуществление дорожной деятельности в границах района</t>
  </si>
  <si>
    <t>осуществление дорожной деятельности в границах поселений</t>
  </si>
  <si>
    <t>из них: дотация на возмещение убытков ЖКХ</t>
  </si>
  <si>
    <t>из них: уличное  освещение</t>
  </si>
  <si>
    <t xml:space="preserve">            озеленение</t>
  </si>
  <si>
    <t xml:space="preserve">            организация и содержание  мест  захоронения</t>
  </si>
  <si>
    <t xml:space="preserve">            прочие  мероприятия по  благоустройству</t>
  </si>
  <si>
    <t>в том числе: субсидии на выполнение мунзадания</t>
  </si>
  <si>
    <t xml:space="preserve">                     субсидии на иные цели, из них </t>
  </si>
  <si>
    <t xml:space="preserve">                                                    классное руководство</t>
  </si>
  <si>
    <t>за счет средств республиканского бюджета</t>
  </si>
  <si>
    <t>Итого налоговых доходов</t>
  </si>
  <si>
    <t>Итого неналоговых доходов</t>
  </si>
  <si>
    <t>Налог, взимаемый в связи с применением патентной системы налогообложения</t>
  </si>
  <si>
    <t>Возмещение потерь с/х пр-ва, связанных с изъятием с/х угодий</t>
  </si>
  <si>
    <t>НАЛОГИ НА ТОВАРЫ (РАБОТЫ, УСЛУГИ), РЕАЛИЗУЕМЫЕ НА ТЕРРИТОРИИ РОССИЙСКОЙ  ФЕДЕРАЦИИ</t>
  </si>
  <si>
    <t>акцизы по подакцизным товарам (продукции), производимым на территории Российской Федерации</t>
  </si>
  <si>
    <t xml:space="preserve">            полномочия в сфере трудовых отношений</t>
  </si>
  <si>
    <t>Сельское  хозяйство и рыболовство</t>
  </si>
  <si>
    <t>организация конкурсов, выставок и ярмарок</t>
  </si>
  <si>
    <t xml:space="preserve">                     развитие приоритетных направлений  туристской сферы</t>
  </si>
  <si>
    <t>Доходы от продажи  земельных  участков, находящихся в государственной и муниципальной собственности</t>
  </si>
  <si>
    <t xml:space="preserve">            организация и проведение мероприятий</t>
  </si>
  <si>
    <t>ПРОЧИЕ БЕЗВОЗМЕЗДНЫЕ ПОСТУПЛЕНИЯ</t>
  </si>
  <si>
    <t xml:space="preserve">капитальный ремонт и ремонт дворовых территорий многоквартирных домов          </t>
  </si>
  <si>
    <t xml:space="preserve"> </t>
  </si>
  <si>
    <t xml:space="preserve">            газификация населенных пунктов</t>
  </si>
  <si>
    <t>в том числе: субсидии на выполнение мунзадания, из них</t>
  </si>
  <si>
    <t>учебные  расходы (респ.бюджет)</t>
  </si>
  <si>
    <t>в том числе: оздоровительная компания детей</t>
  </si>
  <si>
    <t xml:space="preserve">                    орг-я трудоустройства несовершеннолетних</t>
  </si>
  <si>
    <t xml:space="preserve">                    мер-я по вовл. молодежи в соцпрактику</t>
  </si>
  <si>
    <t xml:space="preserve">                    господдержка одаренной молодежи</t>
  </si>
  <si>
    <t xml:space="preserve">         приобретение проездных билетов учащимся</t>
  </si>
  <si>
    <t>в т.ч.  выплата единовременного пособия при всех формах устройства детей в семью</t>
  </si>
  <si>
    <t>мероприятия по регулированию численности безнадзорных животных</t>
  </si>
  <si>
    <t>обеспечение безопасности участия детей в дорожном движении</t>
  </si>
  <si>
    <t>Судебная система</t>
  </si>
  <si>
    <t>из них: составление (изменение) списков кандидатов в присяжные заседатели федеральных судов</t>
  </si>
  <si>
    <t>ДОТАЦИИ</t>
  </si>
  <si>
    <t>проектирование и строительство дорог до сельских населенных пунктов</t>
  </si>
  <si>
    <t>осуществление капитального ремонта объектов образования</t>
  </si>
  <si>
    <t>ЗАДОЛЖЕННОСТЬ И ПЕРЕРАСЧЕТЫ ПО ОТМЕНЕННЫМ НАЛОГАМ, СБОРАМ И ИНЫМ ОБЯЗАТЕЛЬНЫМ ПЛАТЕЖАМ</t>
  </si>
  <si>
    <t>за счет средств районного бюджета</t>
  </si>
  <si>
    <t xml:space="preserve">            содержание объектов коммунального хозяйства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</si>
  <si>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</si>
  <si>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ежегодные денежные поощрения работникам образовательных организаций</t>
  </si>
  <si>
    <t>ДОХОДЫ ОТ ОКАЗАНИЯ ПЛАТНЫХ УСЛУГ И КОМПЕНСАЦИИ ЗАТРАТ ГОСУДАРСТВА</t>
  </si>
  <si>
    <t>ДОХОДЫ ОТ ИСПОЛЬЗОВАНИЯ ИМУЩЕСТВА, НАХОДЯЩЕГОСЯ В МУНИЦИПАЛЬНОЙ СОБСТВЕННОСТИ</t>
  </si>
  <si>
    <t>ДОХОДЫ ОТ ПРОДАЖИ МАТЕРИАЛЬНЫХ И НЕМАТЕРИАЛЬНЫХ АКТИВОВ</t>
  </si>
  <si>
    <t>Доходы от реализации имущества, находящегося в муниципальной собственности</t>
  </si>
  <si>
    <t xml:space="preserve">            профилактика правонарушений и преступности                          </t>
  </si>
  <si>
    <t xml:space="preserve">             исполнение судебных актов и мировых соглашений</t>
  </si>
  <si>
    <t xml:space="preserve">            проведение землеустроительных (кадастровых) работ </t>
  </si>
  <si>
    <t xml:space="preserve">поощрение победителей экономического соревнования между сельскими, городским песелениями </t>
  </si>
  <si>
    <t xml:space="preserve">            организация временного трудоустройства граждан</t>
  </si>
  <si>
    <t xml:space="preserve">                    проведение мероприятий </t>
  </si>
  <si>
    <t>проведение мероприятий</t>
  </si>
  <si>
    <t xml:space="preserve">            капитальный и текущий ремонт объектов водоснабжения</t>
  </si>
  <si>
    <t xml:space="preserve">            мероприятия, направленные на энергосбережение</t>
  </si>
  <si>
    <t>Начальник финансового отдела</t>
  </si>
  <si>
    <t>Т.В. Серова</t>
  </si>
  <si>
    <t>проведение противоэпизоотических мероприятий</t>
  </si>
  <si>
    <t>строительство объектов инженерной инфраструктуры для фельдшерско-акушерских пунктов</t>
  </si>
  <si>
    <t xml:space="preserve">           благоустройство территории модульных фельдшерско-акушерских пунктов</t>
  </si>
  <si>
    <t xml:space="preserve">          перевод здания администрации и многоквартирного дома с централизованным отоплением на индивидуальную систему отопления в Тюрлеминском с/поселении
</t>
  </si>
  <si>
    <t>устройство отапливаемых санитарно-технических помещений в муниципальных общеобразовательных организациях</t>
  </si>
  <si>
    <t>газоснабжение и газооборудование котельной Тюрлеминского сельского дома культуры</t>
  </si>
  <si>
    <t xml:space="preserve">         улучшение жилищных условий граждан, проживающих и работающих в сельской местности, в том числе молодых семей и молодых специалистов в рамках ФЦП "Устойчивое развитие сельских территорий на 2014-2017 годы и на период до 2020 года"</t>
  </si>
  <si>
    <t xml:space="preserve">         социальная поддержка отдельных категорий граждан по оплате ЖКУ</t>
  </si>
  <si>
    <t>работникам образования</t>
  </si>
  <si>
    <t>работникам культуры</t>
  </si>
  <si>
    <t>Обеспечение проведение выборов и референдумов</t>
  </si>
  <si>
    <t>организация и проведение выборов в представительные органы муниципального образования</t>
  </si>
  <si>
    <t>Земельный налог с организаций</t>
  </si>
  <si>
    <t>Земельный налог с физических лиц</t>
  </si>
  <si>
    <t>поощрение победителей республиканского смотра-конкурса на лучшее озеленение и благоустройство (респ.)</t>
  </si>
  <si>
    <t>Транспортный налог с организаций</t>
  </si>
  <si>
    <t>Транспортный налог с физических лиц</t>
  </si>
  <si>
    <t>содействие формированию положительного имиджа предпринимательской деятельности</t>
  </si>
  <si>
    <t>техническая инвентаризация жилфонда</t>
  </si>
  <si>
    <t>дезинфекция водопроводных систем</t>
  </si>
  <si>
    <t xml:space="preserve">             разработка генеральных планов</t>
  </si>
  <si>
    <t>обустройство улично-дорожной сети</t>
  </si>
  <si>
    <t>Транспорт</t>
  </si>
  <si>
    <t>субсидии на обеспечение перевозок пассажиров автомобильным транспортом</t>
  </si>
  <si>
    <t xml:space="preserve">         ремонт жилфонда, собственниками которых являются дети-сироты</t>
  </si>
  <si>
    <t>ежегодные гранты Главы ЧР образовательным организациям</t>
  </si>
  <si>
    <t xml:space="preserve">ежегодное денежное поощрение педагогическим работникам образ. орг. </t>
  </si>
  <si>
    <t xml:space="preserve">Дополнительное образование детей </t>
  </si>
  <si>
    <t xml:space="preserve">          назначение и выплата единовременного денежного пособия гражданам, усыновившим (удочерившим) ребенка</t>
  </si>
  <si>
    <t xml:space="preserve">         переселение граждан из аварийного жилфонда</t>
  </si>
  <si>
    <t>кадастровая оценка земли</t>
  </si>
  <si>
    <t>комплектование книжных фондов библиотек</t>
  </si>
  <si>
    <t>развитие и укрепление материально-технической базы муниципальных домов культуры</t>
  </si>
  <si>
    <t xml:space="preserve">актуализация документов территориального планирования </t>
  </si>
  <si>
    <t xml:space="preserve">            организация проведения мероприятий по отлову и содержанию безнадзорных животных</t>
  </si>
  <si>
    <t>поддержка муниципальных программ формирования современной городской среды</t>
  </si>
  <si>
    <t>в том числе:  ср-ва федерального бюджета</t>
  </si>
  <si>
    <t xml:space="preserve">                      ср-ва республиканского бюджета</t>
  </si>
  <si>
    <t xml:space="preserve">                      ср-ва поселений</t>
  </si>
  <si>
    <t>содержание жилищного фонда</t>
  </si>
  <si>
    <t>Доходы от сдачи в аренду имущества</t>
  </si>
  <si>
    <t>капитальный ремонт и ремонт автомобильных дорог общего пользования местного значения в границах поселения</t>
  </si>
  <si>
    <t xml:space="preserve">                     субсидии на иные цели, в т.ч. </t>
  </si>
  <si>
    <t>ремонт кровли д/с Звездочка</t>
  </si>
  <si>
    <t>субсидии МУП "ЖКХ"</t>
  </si>
  <si>
    <t>реализация проектов развития общественной инфраструктуры, основанных на местных инициативах</t>
  </si>
  <si>
    <t>в том числе:  ср-ва республиканского бюджета</t>
  </si>
  <si>
    <t>реализация мероприятий по развитию общественной инфраструктуры населенных пунктов</t>
  </si>
  <si>
    <t xml:space="preserve">                      ср-ва районного бюджета</t>
  </si>
  <si>
    <t>софинансирование расходных обязательств на повышение оплаты труда работников муниципальных образовательных организаций дополнительного образования детей</t>
  </si>
  <si>
    <t>районные средства (софинансирование)</t>
  </si>
  <si>
    <t>софинансирование расходных обязательств на повышение оплаты труда работников муниципальных учреждений культуры</t>
  </si>
  <si>
    <t>в т.ч. музею</t>
  </si>
  <si>
    <t xml:space="preserve"> средства поселений (софинансирование)</t>
  </si>
  <si>
    <t>строительство (реконструкция) зданий учреждений культуры</t>
  </si>
  <si>
    <t>Уточненный план на  2018 год</t>
  </si>
  <si>
    <t>% исполне-ния к плану 2018 г.</t>
  </si>
  <si>
    <t>Отклонение от плана  2018 г (+, - )</t>
  </si>
  <si>
    <t xml:space="preserve">             субсидии на выполнение мунзадания (МФЦ)</t>
  </si>
  <si>
    <t>из них на приобретение антитеррористического и досмотрового оборудования</t>
  </si>
  <si>
    <t>централизация бюджетного (бухгалтерского) учета в муниципальных учреждениях</t>
  </si>
  <si>
    <t xml:space="preserve">              содержание ЕДДС</t>
  </si>
  <si>
    <t>Реализация проектов развития общественной инфраструктуры, основанных на местных инициативах</t>
  </si>
  <si>
    <t>выплата денежного поощрения лучшим муниципальным учреждениям культуры и их работникам</t>
  </si>
  <si>
    <t>проведение проектно-сметной документации по строительству Байгуловской СОШ</t>
  </si>
  <si>
    <t xml:space="preserve">              подпрограмма "Безопасный город"</t>
  </si>
  <si>
    <t>Анализ исполнения консолидированного бюджета Козловского района  на  01.05.2018 года</t>
  </si>
  <si>
    <t>Фактическое исполнение на 01.05.2018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</si>
</sst>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_ ;\-#,##0\ 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.0_р_._-;\-* #,##0.0_р_._-;_-* &quot;-&quot;_р_._-;_-@_-"/>
    <numFmt numFmtId="172" formatCode="_-* #,##0.00_р_._-;\-* #,##0.00_р_._-;_-* &quot;-&quot;_р_._-;_-@_-"/>
    <numFmt numFmtId="173" formatCode="0.000"/>
    <numFmt numFmtId="174" formatCode="#,##0.0_ ;\-#,##0.0\ "/>
    <numFmt numFmtId="175" formatCode="#,##0.00_ ;\-#,##0.00\ "/>
    <numFmt numFmtId="176" formatCode="#,##0.000_ ;\-#,##0.000\ "/>
    <numFmt numFmtId="177" formatCode="0.0000"/>
  </numFmts>
  <fonts count="36">
    <font>
      <sz val="10"/>
      <name val="Arial Cyr"/>
      <family val="0"/>
    </font>
    <font>
      <sz val="10"/>
      <color indexed="10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3"/>
      <name val="Times New Roman"/>
      <family val="1"/>
    </font>
    <font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29" fillId="21" borderId="7" applyNumberFormat="0" applyAlignment="0" applyProtection="0"/>
    <xf numFmtId="0" fontId="1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83">
    <xf numFmtId="0" fontId="0" fillId="0" borderId="0" xfId="0" applyAlignment="1">
      <alignment/>
    </xf>
    <xf numFmtId="41" fontId="0" fillId="0" borderId="0" xfId="61" applyFont="1" applyFill="1" applyAlignment="1">
      <alignment horizontal="right"/>
    </xf>
    <xf numFmtId="41" fontId="0" fillId="0" borderId="0" xfId="61" applyFont="1" applyFill="1" applyAlignment="1">
      <alignment horizontal="right" wrapText="1"/>
    </xf>
    <xf numFmtId="41" fontId="0" fillId="0" borderId="0" xfId="61" applyFont="1" applyFill="1" applyAlignment="1">
      <alignment horizontal="center"/>
    </xf>
    <xf numFmtId="0" fontId="0" fillId="0" borderId="0" xfId="0" applyFill="1" applyAlignment="1">
      <alignment/>
    </xf>
    <xf numFmtId="41" fontId="0" fillId="0" borderId="0" xfId="61" applyFont="1" applyFill="1" applyAlignment="1">
      <alignment/>
    </xf>
    <xf numFmtId="0" fontId="0" fillId="0" borderId="0" xfId="0" applyFill="1" applyAlignment="1">
      <alignment horizontal="center" wrapText="1"/>
    </xf>
    <xf numFmtId="41" fontId="0" fillId="0" borderId="0" xfId="61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41" fontId="4" fillId="0" borderId="0" xfId="61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41" fontId="0" fillId="0" borderId="0" xfId="61" applyFont="1" applyFill="1" applyAlignment="1">
      <alignment horizontal="center"/>
    </xf>
    <xf numFmtId="41" fontId="0" fillId="0" borderId="0" xfId="61" applyFont="1" applyFill="1" applyAlignment="1">
      <alignment/>
    </xf>
    <xf numFmtId="0" fontId="0" fillId="0" borderId="0" xfId="0" applyFont="1" applyFill="1" applyAlignment="1">
      <alignment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1" fontId="9" fillId="0" borderId="11" xfId="61" applyFont="1" applyFill="1" applyBorder="1" applyAlignment="1">
      <alignment horizontal="center" vertical="center" wrapText="1"/>
    </xf>
    <xf numFmtId="41" fontId="9" fillId="0" borderId="12" xfId="6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1" fontId="10" fillId="0" borderId="14" xfId="61" applyNumberFormat="1" applyFont="1" applyFill="1" applyBorder="1" applyAlignment="1">
      <alignment horizontal="center" wrapText="1"/>
    </xf>
    <xf numFmtId="1" fontId="10" fillId="0" borderId="14" xfId="0" applyNumberFormat="1" applyFont="1" applyFill="1" applyBorder="1" applyAlignment="1">
      <alignment horizontal="center" wrapText="1"/>
    </xf>
    <xf numFmtId="1" fontId="10" fillId="0" borderId="15" xfId="61" applyNumberFormat="1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right" wrapText="1"/>
    </xf>
    <xf numFmtId="41" fontId="10" fillId="0" borderId="14" xfId="61" applyFont="1" applyFill="1" applyBorder="1" applyAlignment="1">
      <alignment wrapText="1"/>
    </xf>
    <xf numFmtId="0" fontId="10" fillId="0" borderId="14" xfId="0" applyFont="1" applyFill="1" applyBorder="1" applyAlignment="1">
      <alignment wrapText="1"/>
    </xf>
    <xf numFmtId="41" fontId="10" fillId="0" borderId="15" xfId="61" applyFont="1" applyFill="1" applyBorder="1" applyAlignment="1">
      <alignment horizontal="right" wrapText="1"/>
    </xf>
    <xf numFmtId="164" fontId="10" fillId="0" borderId="14" xfId="57" applyNumberFormat="1" applyFont="1" applyFill="1" applyBorder="1" applyAlignment="1">
      <alignment wrapText="1"/>
    </xf>
    <xf numFmtId="165" fontId="10" fillId="0" borderId="15" xfId="61" applyNumberFormat="1" applyFont="1" applyFill="1" applyBorder="1" applyAlignment="1">
      <alignment horizontal="right" wrapText="1"/>
    </xf>
    <xf numFmtId="0" fontId="10" fillId="0" borderId="0" xfId="0" applyFont="1" applyFill="1" applyAlignment="1">
      <alignment wrapText="1"/>
    </xf>
    <xf numFmtId="0" fontId="10" fillId="0" borderId="16" xfId="0" applyFont="1" applyFill="1" applyBorder="1" applyAlignment="1">
      <alignment wrapText="1"/>
    </xf>
    <xf numFmtId="41" fontId="10" fillId="0" borderId="17" xfId="61" applyFont="1" applyFill="1" applyBorder="1" applyAlignment="1">
      <alignment horizontal="right" wrapText="1"/>
    </xf>
    <xf numFmtId="0" fontId="10" fillId="0" borderId="18" xfId="0" applyFont="1" applyFill="1" applyBorder="1" applyAlignment="1">
      <alignment wrapText="1"/>
    </xf>
    <xf numFmtId="41" fontId="10" fillId="0" borderId="19" xfId="61" applyFont="1" applyFill="1" applyBorder="1" applyAlignment="1">
      <alignment wrapText="1"/>
    </xf>
    <xf numFmtId="41" fontId="10" fillId="0" borderId="0" xfId="61" applyFont="1" applyFill="1" applyAlignment="1">
      <alignment wrapText="1"/>
    </xf>
    <xf numFmtId="41" fontId="10" fillId="0" borderId="0" xfId="61" applyFont="1" applyFill="1" applyAlignment="1">
      <alignment horizontal="right" wrapText="1"/>
    </xf>
    <xf numFmtId="0" fontId="12" fillId="0" borderId="13" xfId="0" applyFont="1" applyFill="1" applyBorder="1" applyAlignment="1">
      <alignment wrapText="1"/>
    </xf>
    <xf numFmtId="164" fontId="12" fillId="0" borderId="14" xfId="57" applyNumberFormat="1" applyFont="1" applyFill="1" applyBorder="1" applyAlignment="1">
      <alignment wrapText="1"/>
    </xf>
    <xf numFmtId="165" fontId="12" fillId="0" borderId="15" xfId="61" applyNumberFormat="1" applyFont="1" applyFill="1" applyBorder="1" applyAlignment="1">
      <alignment horizontal="right" wrapText="1"/>
    </xf>
    <xf numFmtId="164" fontId="13" fillId="0" borderId="14" xfId="57" applyNumberFormat="1" applyFont="1" applyFill="1" applyBorder="1" applyAlignment="1">
      <alignment wrapText="1"/>
    </xf>
    <xf numFmtId="175" fontId="12" fillId="0" borderId="15" xfId="61" applyNumberFormat="1" applyFont="1" applyFill="1" applyBorder="1" applyAlignment="1">
      <alignment horizontal="right" wrapText="1"/>
    </xf>
    <xf numFmtId="175" fontId="13" fillId="0" borderId="15" xfId="61" applyNumberFormat="1" applyFont="1" applyFill="1" applyBorder="1" applyAlignment="1">
      <alignment horizontal="right" wrapText="1"/>
    </xf>
    <xf numFmtId="0" fontId="10" fillId="0" borderId="20" xfId="0" applyFont="1" applyFill="1" applyBorder="1" applyAlignment="1">
      <alignment wrapText="1"/>
    </xf>
    <xf numFmtId="41" fontId="10" fillId="0" borderId="21" xfId="61" applyFont="1" applyFill="1" applyBorder="1" applyAlignment="1">
      <alignment horizontal="right" wrapText="1"/>
    </xf>
    <xf numFmtId="164" fontId="10" fillId="0" borderId="22" xfId="57" applyNumberFormat="1" applyFont="1" applyFill="1" applyBorder="1" applyAlignment="1">
      <alignment wrapText="1"/>
    </xf>
    <xf numFmtId="165" fontId="10" fillId="0" borderId="23" xfId="61" applyNumberFormat="1" applyFont="1" applyFill="1" applyBorder="1" applyAlignment="1">
      <alignment horizontal="right" wrapText="1"/>
    </xf>
    <xf numFmtId="0" fontId="12" fillId="0" borderId="23" xfId="0" applyFont="1" applyFill="1" applyBorder="1" applyAlignment="1">
      <alignment wrapText="1"/>
    </xf>
    <xf numFmtId="164" fontId="12" fillId="0" borderId="0" xfId="0" applyNumberFormat="1" applyFont="1" applyFill="1" applyBorder="1" applyAlignment="1">
      <alignment wrapText="1"/>
    </xf>
    <xf numFmtId="4" fontId="12" fillId="0" borderId="14" xfId="0" applyNumberFormat="1" applyFont="1" applyFill="1" applyBorder="1" applyAlignment="1">
      <alignment horizontal="right" wrapText="1"/>
    </xf>
    <xf numFmtId="4" fontId="12" fillId="0" borderId="14" xfId="0" applyNumberFormat="1" applyFont="1" applyFill="1" applyBorder="1" applyAlignment="1">
      <alignment wrapText="1"/>
    </xf>
    <xf numFmtId="4" fontId="12" fillId="0" borderId="14" xfId="61" applyNumberFormat="1" applyFont="1" applyFill="1" applyBorder="1" applyAlignment="1">
      <alignment horizontal="right" wrapText="1"/>
    </xf>
    <xf numFmtId="4" fontId="13" fillId="0" borderId="14" xfId="0" applyNumberFormat="1" applyFont="1" applyFill="1" applyBorder="1" applyAlignment="1">
      <alignment wrapText="1"/>
    </xf>
    <xf numFmtId="4" fontId="13" fillId="0" borderId="14" xfId="0" applyNumberFormat="1" applyFont="1" applyFill="1" applyBorder="1" applyAlignment="1">
      <alignment horizontal="right" wrapText="1"/>
    </xf>
    <xf numFmtId="4" fontId="14" fillId="0" borderId="14" xfId="0" applyNumberFormat="1" applyFont="1" applyFill="1" applyBorder="1" applyAlignment="1">
      <alignment horizontal="right" wrapText="1"/>
    </xf>
    <xf numFmtId="4" fontId="15" fillId="0" borderId="14" xfId="61" applyNumberFormat="1" applyFont="1" applyFill="1" applyBorder="1" applyAlignment="1">
      <alignment wrapText="1"/>
    </xf>
    <xf numFmtId="4" fontId="12" fillId="0" borderId="19" xfId="0" applyNumberFormat="1" applyFont="1" applyFill="1" applyBorder="1" applyAlignment="1">
      <alignment wrapText="1"/>
    </xf>
    <xf numFmtId="0" fontId="12" fillId="0" borderId="13" xfId="0" applyFont="1" applyFill="1" applyBorder="1" applyAlignment="1">
      <alignment horizontal="right" wrapText="1"/>
    </xf>
    <xf numFmtId="0" fontId="12" fillId="0" borderId="13" xfId="0" applyFont="1" applyFill="1" applyBorder="1" applyAlignment="1">
      <alignment horizontal="left" wrapText="1"/>
    </xf>
    <xf numFmtId="0" fontId="13" fillId="0" borderId="13" xfId="0" applyFont="1" applyFill="1" applyBorder="1" applyAlignment="1">
      <alignment wrapText="1"/>
    </xf>
    <xf numFmtId="0" fontId="16" fillId="0" borderId="0" xfId="0" applyFont="1" applyFill="1" applyAlignment="1">
      <alignment wrapText="1"/>
    </xf>
    <xf numFmtId="4" fontId="12" fillId="0" borderId="15" xfId="0" applyNumberFormat="1" applyFont="1" applyFill="1" applyBorder="1" applyAlignment="1">
      <alignment wrapText="1"/>
    </xf>
    <xf numFmtId="0" fontId="13" fillId="0" borderId="18" xfId="0" applyFont="1" applyFill="1" applyBorder="1" applyAlignment="1">
      <alignment wrapText="1"/>
    </xf>
    <xf numFmtId="4" fontId="12" fillId="0" borderId="19" xfId="0" applyNumberFormat="1" applyFont="1" applyFill="1" applyBorder="1" applyAlignment="1">
      <alignment horizontal="right" wrapText="1"/>
    </xf>
    <xf numFmtId="2" fontId="17" fillId="0" borderId="24" xfId="61" applyNumberFormat="1" applyFont="1" applyFill="1" applyBorder="1" applyAlignment="1">
      <alignment horizontal="right" wrapText="1"/>
    </xf>
    <xf numFmtId="0" fontId="0" fillId="0" borderId="0" xfId="0" applyFont="1" applyFill="1" applyAlignment="1">
      <alignment horizontal="center" wrapText="1"/>
    </xf>
    <xf numFmtId="4" fontId="12" fillId="24" borderId="14" xfId="0" applyNumberFormat="1" applyFont="1" applyFill="1" applyBorder="1" applyAlignment="1">
      <alignment wrapText="1"/>
    </xf>
    <xf numFmtId="4" fontId="12" fillId="24" borderId="14" xfId="61" applyNumberFormat="1" applyFont="1" applyFill="1" applyBorder="1" applyAlignment="1">
      <alignment horizontal="right" wrapText="1"/>
    </xf>
    <xf numFmtId="0" fontId="13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right" wrapText="1"/>
    </xf>
    <xf numFmtId="2" fontId="17" fillId="0" borderId="0" xfId="61" applyNumberFormat="1" applyFont="1" applyFill="1" applyBorder="1" applyAlignment="1">
      <alignment horizontal="right" wrapText="1"/>
    </xf>
    <xf numFmtId="0" fontId="35" fillId="0" borderId="13" xfId="0" applyFont="1" applyFill="1" applyBorder="1" applyAlignment="1">
      <alignment horizontal="right" wrapText="1"/>
    </xf>
    <xf numFmtId="164" fontId="12" fillId="0" borderId="14" xfId="0" applyNumberFormat="1" applyFont="1" applyFill="1" applyBorder="1" applyAlignment="1">
      <alignment wrapText="1"/>
    </xf>
    <xf numFmtId="4" fontId="12" fillId="24" borderId="14" xfId="0" applyNumberFormat="1" applyFont="1" applyFill="1" applyBorder="1" applyAlignment="1">
      <alignment horizontal="right" wrapText="1"/>
    </xf>
    <xf numFmtId="0" fontId="12" fillId="0" borderId="13" xfId="0" applyFont="1" applyFill="1" applyBorder="1" applyAlignment="1">
      <alignment vertical="top" wrapText="1"/>
    </xf>
    <xf numFmtId="0" fontId="0" fillId="0" borderId="0" xfId="0" applyFont="1" applyFill="1" applyAlignment="1">
      <alignment horizontal="center" wrapText="1"/>
    </xf>
    <xf numFmtId="41" fontId="8" fillId="0" borderId="0" xfId="61" applyFont="1" applyFill="1" applyAlignment="1">
      <alignment horizontal="center"/>
    </xf>
    <xf numFmtId="41" fontId="7" fillId="0" borderId="0" xfId="61" applyFont="1" applyFill="1" applyAlignment="1">
      <alignment horizontal="center"/>
    </xf>
    <xf numFmtId="0" fontId="16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7"/>
  <sheetViews>
    <sheetView tabSelected="1" view="pageBreakPreview" zoomScaleSheetLayoutView="100" zoomScalePageLayoutView="0" workbookViewId="0" topLeftCell="A241">
      <selection activeCell="B267" sqref="B267"/>
    </sheetView>
  </sheetViews>
  <sheetFormatPr defaultColWidth="9.00390625" defaultRowHeight="12.75"/>
  <cols>
    <col min="1" max="1" width="58.875" style="4" customWidth="1"/>
    <col min="2" max="2" width="15.25390625" style="4" customWidth="1"/>
    <col min="3" max="3" width="15.125" style="5" customWidth="1"/>
    <col min="4" max="4" width="11.625" style="4" customWidth="1"/>
    <col min="5" max="5" width="16.75390625" style="1" customWidth="1"/>
    <col min="6" max="8" width="9.125" style="4" customWidth="1"/>
    <col min="9" max="9" width="2.125" style="4" customWidth="1"/>
    <col min="10" max="16384" width="9.125" style="4" customWidth="1"/>
  </cols>
  <sheetData>
    <row r="1" spans="1:9" s="13" customFormat="1" ht="18">
      <c r="A1" s="80" t="s">
        <v>220</v>
      </c>
      <c r="B1" s="81"/>
      <c r="C1" s="81"/>
      <c r="D1" s="81"/>
      <c r="E1" s="81"/>
      <c r="F1" s="12"/>
      <c r="G1" s="12"/>
      <c r="H1" s="12"/>
      <c r="I1" s="12"/>
    </row>
    <row r="2" spans="1:9" ht="11.25" customHeight="1">
      <c r="A2" s="15"/>
      <c r="B2" s="15"/>
      <c r="C2" s="16"/>
      <c r="D2" s="16"/>
      <c r="E2" s="16"/>
      <c r="F2" s="3"/>
      <c r="G2" s="3"/>
      <c r="H2" s="3"/>
      <c r="I2" s="3"/>
    </row>
    <row r="3" spans="1:5" ht="11.25" customHeight="1" thickBot="1">
      <c r="A3" s="15"/>
      <c r="B3" s="15"/>
      <c r="C3" s="17"/>
      <c r="D3" s="15"/>
      <c r="E3" s="15" t="s">
        <v>0</v>
      </c>
    </row>
    <row r="4" spans="1:5" s="14" customFormat="1" ht="49.5" customHeight="1">
      <c r="A4" s="19" t="s">
        <v>1</v>
      </c>
      <c r="B4" s="20" t="s">
        <v>209</v>
      </c>
      <c r="C4" s="21" t="s">
        <v>221</v>
      </c>
      <c r="D4" s="20" t="s">
        <v>210</v>
      </c>
      <c r="E4" s="22" t="s">
        <v>211</v>
      </c>
    </row>
    <row r="5" spans="1:5" s="6" customFormat="1" ht="15.75" customHeight="1">
      <c r="A5" s="23">
        <v>1</v>
      </c>
      <c r="B5" s="24">
        <v>2</v>
      </c>
      <c r="C5" s="25">
        <v>3</v>
      </c>
      <c r="D5" s="26">
        <v>4</v>
      </c>
      <c r="E5" s="27">
        <v>5</v>
      </c>
    </row>
    <row r="6" spans="1:5" s="8" customFormat="1" ht="13.5" customHeight="1">
      <c r="A6" s="75" t="s">
        <v>2</v>
      </c>
      <c r="B6" s="28"/>
      <c r="C6" s="29"/>
      <c r="D6" s="30"/>
      <c r="E6" s="31"/>
    </row>
    <row r="7" spans="1:5" s="9" customFormat="1" ht="15">
      <c r="A7" s="41" t="s">
        <v>31</v>
      </c>
      <c r="B7" s="53">
        <f>SUM(B8)</f>
        <v>71450500</v>
      </c>
      <c r="C7" s="53">
        <f>SUM(C8)</f>
        <v>19551575.52</v>
      </c>
      <c r="D7" s="42">
        <f aca="true" t="shared" si="0" ref="D7:D13">IF(B7=0,"   ",C7/B7)</f>
        <v>0.2736380503985276</v>
      </c>
      <c r="E7" s="45">
        <f aca="true" t="shared" si="1" ref="E7:E13">C7-B7</f>
        <v>-51898924.480000004</v>
      </c>
    </row>
    <row r="8" spans="1:5" s="8" customFormat="1" ht="15" customHeight="1">
      <c r="A8" s="41" t="s">
        <v>30</v>
      </c>
      <c r="B8" s="54">
        <v>71450500</v>
      </c>
      <c r="C8" s="55">
        <v>19551575.52</v>
      </c>
      <c r="D8" s="42">
        <f t="shared" si="0"/>
        <v>0.2736380503985276</v>
      </c>
      <c r="E8" s="45">
        <f t="shared" si="1"/>
        <v>-51898924.480000004</v>
      </c>
    </row>
    <row r="9" spans="1:5" s="8" customFormat="1" ht="45" customHeight="1">
      <c r="A9" s="41" t="s">
        <v>107</v>
      </c>
      <c r="B9" s="53">
        <f>SUM(B10)</f>
        <v>8270300</v>
      </c>
      <c r="C9" s="53">
        <f>SUM(C10)</f>
        <v>2610565.02</v>
      </c>
      <c r="D9" s="42">
        <f t="shared" si="0"/>
        <v>0.3156554199968562</v>
      </c>
      <c r="E9" s="45">
        <f t="shared" si="1"/>
        <v>-5659734.98</v>
      </c>
    </row>
    <row r="10" spans="1:5" s="8" customFormat="1" ht="29.25" customHeight="1">
      <c r="A10" s="41" t="s">
        <v>108</v>
      </c>
      <c r="B10" s="54">
        <v>8270300</v>
      </c>
      <c r="C10" s="55">
        <v>2610565.02</v>
      </c>
      <c r="D10" s="42">
        <f t="shared" si="0"/>
        <v>0.3156554199968562</v>
      </c>
      <c r="E10" s="45">
        <f t="shared" si="1"/>
        <v>-5659734.98</v>
      </c>
    </row>
    <row r="11" spans="1:5" s="9" customFormat="1" ht="15">
      <c r="A11" s="41" t="s">
        <v>3</v>
      </c>
      <c r="B11" s="54">
        <f>SUM(B12:B14)</f>
        <v>9767700</v>
      </c>
      <c r="C11" s="54">
        <f>SUM(C12:C14)</f>
        <v>3905257.08</v>
      </c>
      <c r="D11" s="42">
        <f t="shared" si="0"/>
        <v>0.39981337264658007</v>
      </c>
      <c r="E11" s="45">
        <f t="shared" si="1"/>
        <v>-5862442.92</v>
      </c>
    </row>
    <row r="12" spans="1:5" s="8" customFormat="1" ht="15" customHeight="1">
      <c r="A12" s="41" t="s">
        <v>40</v>
      </c>
      <c r="B12" s="70">
        <v>9100000</v>
      </c>
      <c r="C12" s="71">
        <v>3359275.08</v>
      </c>
      <c r="D12" s="42">
        <f t="shared" si="0"/>
        <v>0.3691511076923077</v>
      </c>
      <c r="E12" s="45">
        <f t="shared" si="1"/>
        <v>-5740724.92</v>
      </c>
    </row>
    <row r="13" spans="1:5" s="8" customFormat="1" ht="15">
      <c r="A13" s="41" t="s">
        <v>15</v>
      </c>
      <c r="B13" s="54">
        <v>667700</v>
      </c>
      <c r="C13" s="55">
        <v>545982</v>
      </c>
      <c r="D13" s="42">
        <f t="shared" si="0"/>
        <v>0.8177055563875992</v>
      </c>
      <c r="E13" s="45">
        <f t="shared" si="1"/>
        <v>-121718</v>
      </c>
    </row>
    <row r="14" spans="1:5" s="8" customFormat="1" ht="30">
      <c r="A14" s="41" t="s">
        <v>105</v>
      </c>
      <c r="B14" s="54">
        <v>0</v>
      </c>
      <c r="C14" s="55">
        <v>0</v>
      </c>
      <c r="D14" s="42" t="str">
        <f aca="true" t="shared" si="2" ref="D14:D20">IF(B14=0,"   ",C14/B14)</f>
        <v>   </v>
      </c>
      <c r="E14" s="45">
        <f aca="true" t="shared" si="3" ref="E14:E20">C14-B14</f>
        <v>0</v>
      </c>
    </row>
    <row r="15" spans="1:5" s="9" customFormat="1" ht="15">
      <c r="A15" s="41" t="s">
        <v>68</v>
      </c>
      <c r="B15" s="54">
        <f>SUM(B16:B20)</f>
        <v>9871400</v>
      </c>
      <c r="C15" s="54">
        <f>SUM(C16:C20)</f>
        <v>1087750.82</v>
      </c>
      <c r="D15" s="42">
        <f t="shared" si="2"/>
        <v>0.11019215308872096</v>
      </c>
      <c r="E15" s="45">
        <f t="shared" si="3"/>
        <v>-8783649.18</v>
      </c>
    </row>
    <row r="16" spans="1:5" s="8" customFormat="1" ht="15">
      <c r="A16" s="41" t="s">
        <v>69</v>
      </c>
      <c r="B16" s="54">
        <v>2115000</v>
      </c>
      <c r="C16" s="54">
        <v>35837.78</v>
      </c>
      <c r="D16" s="42">
        <f t="shared" si="2"/>
        <v>0.0169445768321513</v>
      </c>
      <c r="E16" s="45">
        <f t="shared" si="3"/>
        <v>-2079162.22</v>
      </c>
    </row>
    <row r="17" spans="1:5" s="9" customFormat="1" ht="15">
      <c r="A17" s="41" t="s">
        <v>169</v>
      </c>
      <c r="B17" s="54">
        <v>135100</v>
      </c>
      <c r="C17" s="71">
        <v>40070.85</v>
      </c>
      <c r="D17" s="42">
        <f>IF(B17=0,"   ",C17/B17)</f>
        <v>0.2966014063656551</v>
      </c>
      <c r="E17" s="45">
        <f>C17-B17</f>
        <v>-95029.15</v>
      </c>
    </row>
    <row r="18" spans="1:5" s="9" customFormat="1" ht="15">
      <c r="A18" s="41" t="s">
        <v>170</v>
      </c>
      <c r="B18" s="54">
        <v>1032300</v>
      </c>
      <c r="C18" s="71">
        <v>86809.14</v>
      </c>
      <c r="D18" s="42">
        <f t="shared" si="2"/>
        <v>0.08409293809938971</v>
      </c>
      <c r="E18" s="45">
        <f t="shared" si="3"/>
        <v>-945490.86</v>
      </c>
    </row>
    <row r="19" spans="1:5" s="8" customFormat="1" ht="15">
      <c r="A19" s="41" t="s">
        <v>166</v>
      </c>
      <c r="B19" s="54">
        <v>1830200</v>
      </c>
      <c r="C19" s="54">
        <v>665739.64</v>
      </c>
      <c r="D19" s="42">
        <f t="shared" si="2"/>
        <v>0.36375239864495684</v>
      </c>
      <c r="E19" s="45">
        <f t="shared" si="3"/>
        <v>-1164460.3599999999</v>
      </c>
    </row>
    <row r="20" spans="1:5" s="8" customFormat="1" ht="15">
      <c r="A20" s="41" t="s">
        <v>167</v>
      </c>
      <c r="B20" s="54">
        <v>4758800</v>
      </c>
      <c r="C20" s="54">
        <v>259293.41</v>
      </c>
      <c r="D20" s="42">
        <f t="shared" si="2"/>
        <v>0.054487141716399096</v>
      </c>
      <c r="E20" s="45">
        <f t="shared" si="3"/>
        <v>-4499506.59</v>
      </c>
    </row>
    <row r="21" spans="1:5" s="8" customFormat="1" ht="30">
      <c r="A21" s="41" t="s">
        <v>41</v>
      </c>
      <c r="B21" s="54">
        <f>B22+B23</f>
        <v>8000</v>
      </c>
      <c r="C21" s="54">
        <f>C22+C23</f>
        <v>-662.56</v>
      </c>
      <c r="D21" s="42">
        <f aca="true" t="shared" si="4" ref="D21:D52">IF(B21=0,"   ",C21/B21)</f>
        <v>-0.08281999999999999</v>
      </c>
      <c r="E21" s="45">
        <f aca="true" t="shared" si="5" ref="E21:E50">C21-B21</f>
        <v>-8662.56</v>
      </c>
    </row>
    <row r="22" spans="1:5" s="8" customFormat="1" ht="15">
      <c r="A22" s="41" t="s">
        <v>16</v>
      </c>
      <c r="B22" s="54">
        <v>8000</v>
      </c>
      <c r="C22" s="70">
        <v>0</v>
      </c>
      <c r="D22" s="42">
        <f t="shared" si="4"/>
        <v>0</v>
      </c>
      <c r="E22" s="45">
        <f t="shared" si="5"/>
        <v>-8000</v>
      </c>
    </row>
    <row r="23" spans="1:5" s="8" customFormat="1" ht="15">
      <c r="A23" s="41" t="s">
        <v>45</v>
      </c>
      <c r="B23" s="54">
        <v>0</v>
      </c>
      <c r="C23" s="70">
        <v>-662.56</v>
      </c>
      <c r="D23" s="42" t="str">
        <f t="shared" si="4"/>
        <v>   </v>
      </c>
      <c r="E23" s="45">
        <f t="shared" si="5"/>
        <v>-662.56</v>
      </c>
    </row>
    <row r="24" spans="1:5" s="8" customFormat="1" ht="15">
      <c r="A24" s="41" t="s">
        <v>17</v>
      </c>
      <c r="B24" s="54">
        <v>2400000</v>
      </c>
      <c r="C24" s="70">
        <v>519913.91</v>
      </c>
      <c r="D24" s="42">
        <f t="shared" si="4"/>
        <v>0.21663079583333333</v>
      </c>
      <c r="E24" s="45">
        <f t="shared" si="5"/>
        <v>-1880086.09</v>
      </c>
    </row>
    <row r="25" spans="1:5" s="8" customFormat="1" ht="45">
      <c r="A25" s="41" t="s">
        <v>134</v>
      </c>
      <c r="B25" s="54">
        <v>0</v>
      </c>
      <c r="C25" s="54">
        <v>52041.07</v>
      </c>
      <c r="D25" s="42" t="str">
        <f t="shared" si="4"/>
        <v>   </v>
      </c>
      <c r="E25" s="45">
        <f t="shared" si="5"/>
        <v>52041.07</v>
      </c>
    </row>
    <row r="26" spans="1:5" s="8" customFormat="1" ht="14.25">
      <c r="A26" s="63" t="s">
        <v>103</v>
      </c>
      <c r="B26" s="56">
        <f>B7+B11+B15+B21+B24+B25+B9</f>
        <v>101767900</v>
      </c>
      <c r="C26" s="56">
        <f>C7+C11+C15+C21+C24+C25+C9</f>
        <v>27726440.860000003</v>
      </c>
      <c r="D26" s="44">
        <f t="shared" si="4"/>
        <v>0.2724478038752888</v>
      </c>
      <c r="E26" s="46">
        <f t="shared" si="5"/>
        <v>-74041459.14</v>
      </c>
    </row>
    <row r="27" spans="1:5" s="8" customFormat="1" ht="45" customHeight="1">
      <c r="A27" s="41" t="s">
        <v>140</v>
      </c>
      <c r="B27" s="54">
        <f>SUM(B28:B29)</f>
        <v>9401500</v>
      </c>
      <c r="C27" s="54">
        <f>SUM(C28:C29)</f>
        <v>2384499.42</v>
      </c>
      <c r="D27" s="42">
        <f t="shared" si="4"/>
        <v>0.25362967824283356</v>
      </c>
      <c r="E27" s="45">
        <f t="shared" si="5"/>
        <v>-7017000.58</v>
      </c>
    </row>
    <row r="28" spans="1:5" s="8" customFormat="1" ht="15">
      <c r="A28" s="41" t="s">
        <v>67</v>
      </c>
      <c r="B28" s="54">
        <v>6753200</v>
      </c>
      <c r="C28" s="54">
        <v>1439155.32</v>
      </c>
      <c r="D28" s="42">
        <f t="shared" si="4"/>
        <v>0.21310716697269444</v>
      </c>
      <c r="E28" s="51">
        <f t="shared" si="5"/>
        <v>-5314044.68</v>
      </c>
    </row>
    <row r="29" spans="1:5" s="8" customFormat="1" ht="17.25" customHeight="1">
      <c r="A29" s="41" t="s">
        <v>194</v>
      </c>
      <c r="B29" s="54">
        <v>2648300</v>
      </c>
      <c r="C29" s="55">
        <v>945344.1</v>
      </c>
      <c r="D29" s="42">
        <f t="shared" si="4"/>
        <v>0.35696261752822567</v>
      </c>
      <c r="E29" s="45">
        <f t="shared" si="5"/>
        <v>-1702955.9</v>
      </c>
    </row>
    <row r="30" spans="1:5" s="8" customFormat="1" ht="29.25" customHeight="1">
      <c r="A30" s="41" t="s">
        <v>18</v>
      </c>
      <c r="B30" s="54">
        <f>SUM(B31)</f>
        <v>304500</v>
      </c>
      <c r="C30" s="54">
        <f>SUM(C31)</f>
        <v>220681.87</v>
      </c>
      <c r="D30" s="42">
        <f t="shared" si="4"/>
        <v>0.7247352052545156</v>
      </c>
      <c r="E30" s="45">
        <f t="shared" si="5"/>
        <v>-83818.13</v>
      </c>
    </row>
    <row r="31" spans="1:5" s="8" customFormat="1" ht="15">
      <c r="A31" s="41" t="s">
        <v>19</v>
      </c>
      <c r="B31" s="54">
        <v>304500</v>
      </c>
      <c r="C31" s="70">
        <v>220681.87</v>
      </c>
      <c r="D31" s="42">
        <f t="shared" si="4"/>
        <v>0.7247352052545156</v>
      </c>
      <c r="E31" s="45">
        <f t="shared" si="5"/>
        <v>-83818.13</v>
      </c>
    </row>
    <row r="32" spans="1:5" s="8" customFormat="1" ht="30">
      <c r="A32" s="41" t="s">
        <v>139</v>
      </c>
      <c r="B32" s="54">
        <v>1832100</v>
      </c>
      <c r="C32" s="54">
        <v>468275.79</v>
      </c>
      <c r="D32" s="42">
        <f t="shared" si="4"/>
        <v>0.25559510397904045</v>
      </c>
      <c r="E32" s="45">
        <f t="shared" si="5"/>
        <v>-1363824.21</v>
      </c>
    </row>
    <row r="33" spans="1:5" s="8" customFormat="1" ht="30.75" customHeight="1">
      <c r="A33" s="41" t="s">
        <v>141</v>
      </c>
      <c r="B33" s="54">
        <f>B34+B35</f>
        <v>8897400</v>
      </c>
      <c r="C33" s="54">
        <f>C34+C35</f>
        <v>651599.5</v>
      </c>
      <c r="D33" s="42">
        <f t="shared" si="4"/>
        <v>0.07323482140850136</v>
      </c>
      <c r="E33" s="45">
        <f t="shared" si="5"/>
        <v>-8245800.5</v>
      </c>
    </row>
    <row r="34" spans="1:5" s="8" customFormat="1" ht="30">
      <c r="A34" s="41" t="s">
        <v>142</v>
      </c>
      <c r="B34" s="70">
        <v>8538300</v>
      </c>
      <c r="C34" s="54">
        <v>135851</v>
      </c>
      <c r="D34" s="42">
        <f t="shared" si="4"/>
        <v>0.015910778492205707</v>
      </c>
      <c r="E34" s="45">
        <f t="shared" si="5"/>
        <v>-8402449</v>
      </c>
    </row>
    <row r="35" spans="1:5" s="8" customFormat="1" ht="30">
      <c r="A35" s="41" t="s">
        <v>113</v>
      </c>
      <c r="B35" s="54">
        <v>359100</v>
      </c>
      <c r="C35" s="54">
        <v>515748.5</v>
      </c>
      <c r="D35" s="42">
        <f t="shared" si="4"/>
        <v>1.4362252854358117</v>
      </c>
      <c r="E35" s="45">
        <f t="shared" si="5"/>
        <v>156648.5</v>
      </c>
    </row>
    <row r="36" spans="1:5" s="8" customFormat="1" ht="15">
      <c r="A36" s="41" t="s">
        <v>20</v>
      </c>
      <c r="B36" s="54">
        <v>2337300</v>
      </c>
      <c r="C36" s="54">
        <v>734963.65</v>
      </c>
      <c r="D36" s="42">
        <f t="shared" si="4"/>
        <v>0.31444985667222863</v>
      </c>
      <c r="E36" s="45">
        <f t="shared" si="5"/>
        <v>-1602336.35</v>
      </c>
    </row>
    <row r="37" spans="1:5" s="8" customFormat="1" ht="15">
      <c r="A37" s="41" t="s">
        <v>21</v>
      </c>
      <c r="B37" s="54">
        <f>B38+B40+B39</f>
        <v>7300</v>
      </c>
      <c r="C37" s="54">
        <f>C38+C40+C39</f>
        <v>-97086.93</v>
      </c>
      <c r="D37" s="42">
        <f t="shared" si="4"/>
        <v>-13.299579452054793</v>
      </c>
      <c r="E37" s="45">
        <f t="shared" si="5"/>
        <v>-104386.93</v>
      </c>
    </row>
    <row r="38" spans="1:5" s="11" customFormat="1" ht="15" customHeight="1">
      <c r="A38" s="41" t="s">
        <v>32</v>
      </c>
      <c r="B38" s="54">
        <v>0</v>
      </c>
      <c r="C38" s="53">
        <v>-97146.54</v>
      </c>
      <c r="D38" s="42" t="str">
        <f t="shared" si="4"/>
        <v>   </v>
      </c>
      <c r="E38" s="45">
        <f t="shared" si="5"/>
        <v>-97146.54</v>
      </c>
    </row>
    <row r="39" spans="1:5" s="11" customFormat="1" ht="15" customHeight="1">
      <c r="A39" s="41" t="s">
        <v>106</v>
      </c>
      <c r="B39" s="54">
        <v>0</v>
      </c>
      <c r="C39" s="53">
        <v>0</v>
      </c>
      <c r="D39" s="42" t="str">
        <f t="shared" si="4"/>
        <v>   </v>
      </c>
      <c r="E39" s="45">
        <f t="shared" si="5"/>
        <v>0</v>
      </c>
    </row>
    <row r="40" spans="1:5" s="11" customFormat="1" ht="15" customHeight="1">
      <c r="A40" s="41" t="s">
        <v>33</v>
      </c>
      <c r="B40" s="54">
        <v>7300</v>
      </c>
      <c r="C40" s="53">
        <v>59.61</v>
      </c>
      <c r="D40" s="42">
        <f t="shared" si="4"/>
        <v>0.008165753424657534</v>
      </c>
      <c r="E40" s="45">
        <f t="shared" si="5"/>
        <v>-7240.39</v>
      </c>
    </row>
    <row r="41" spans="1:5" s="11" customFormat="1" ht="15" customHeight="1">
      <c r="A41" s="63" t="s">
        <v>104</v>
      </c>
      <c r="B41" s="56">
        <f>B27+B30+B33+B36+B37+B32</f>
        <v>22780100</v>
      </c>
      <c r="C41" s="56">
        <f>C27+C30+C33+C36+C37+C32</f>
        <v>4362933.3</v>
      </c>
      <c r="D41" s="44">
        <f t="shared" si="4"/>
        <v>0.1915238870768785</v>
      </c>
      <c r="E41" s="46">
        <f t="shared" si="5"/>
        <v>-18417166.7</v>
      </c>
    </row>
    <row r="42" spans="1:5" s="11" customFormat="1" ht="14.25">
      <c r="A42" s="63" t="s">
        <v>4</v>
      </c>
      <c r="B42" s="56">
        <f>SUM(B26,B41)</f>
        <v>124548000</v>
      </c>
      <c r="C42" s="56">
        <f>SUM(C26,C41)</f>
        <v>32089374.160000004</v>
      </c>
      <c r="D42" s="44">
        <f t="shared" si="4"/>
        <v>0.2576466435430517</v>
      </c>
      <c r="E42" s="46">
        <f t="shared" si="5"/>
        <v>-92458625.84</v>
      </c>
    </row>
    <row r="43" spans="1:5" s="11" customFormat="1" ht="18" customHeight="1">
      <c r="A43" s="63" t="s">
        <v>81</v>
      </c>
      <c r="B43" s="56">
        <f>SUM(B44:B49)</f>
        <v>218058942.44</v>
      </c>
      <c r="C43" s="56">
        <f>SUM(C44:C49,)</f>
        <v>68107598.06</v>
      </c>
      <c r="D43" s="44">
        <f t="shared" si="4"/>
        <v>0.31233572582670005</v>
      </c>
      <c r="E43" s="46">
        <f t="shared" si="5"/>
        <v>-149951344.38</v>
      </c>
    </row>
    <row r="44" spans="1:5" s="11" customFormat="1" ht="30" customHeight="1">
      <c r="A44" s="41" t="s">
        <v>46</v>
      </c>
      <c r="B44" s="54">
        <v>0</v>
      </c>
      <c r="C44" s="54">
        <v>0</v>
      </c>
      <c r="D44" s="42" t="str">
        <f t="shared" si="4"/>
        <v>   </v>
      </c>
      <c r="E44" s="45">
        <f t="shared" si="5"/>
        <v>0</v>
      </c>
    </row>
    <row r="45" spans="1:5" s="11" customFormat="1" ht="15" customHeight="1">
      <c r="A45" s="41" t="s">
        <v>131</v>
      </c>
      <c r="B45" s="54">
        <v>9076500</v>
      </c>
      <c r="C45" s="54">
        <v>7008500</v>
      </c>
      <c r="D45" s="42">
        <f t="shared" si="4"/>
        <v>0.7721588718118217</v>
      </c>
      <c r="E45" s="45">
        <f t="shared" si="5"/>
        <v>-2068000</v>
      </c>
    </row>
    <row r="46" spans="1:5" s="8" customFormat="1" ht="15">
      <c r="A46" s="41" t="s">
        <v>23</v>
      </c>
      <c r="B46" s="54">
        <v>46461502.44</v>
      </c>
      <c r="C46" s="55">
        <v>5613704</v>
      </c>
      <c r="D46" s="42">
        <f t="shared" si="4"/>
        <v>0.12082484864215252</v>
      </c>
      <c r="E46" s="45">
        <f t="shared" si="5"/>
        <v>-40847798.44</v>
      </c>
    </row>
    <row r="47" spans="1:5" s="8" customFormat="1" ht="15">
      <c r="A47" s="41" t="s">
        <v>22</v>
      </c>
      <c r="B47" s="54">
        <v>161283840</v>
      </c>
      <c r="C47" s="55">
        <v>55455694.06</v>
      </c>
      <c r="D47" s="42">
        <f t="shared" si="4"/>
        <v>0.34383912275402173</v>
      </c>
      <c r="E47" s="45">
        <f t="shared" si="5"/>
        <v>-105828145.94</v>
      </c>
    </row>
    <row r="48" spans="1:5" s="8" customFormat="1" ht="15">
      <c r="A48" s="41" t="s">
        <v>43</v>
      </c>
      <c r="B48" s="54">
        <v>99500</v>
      </c>
      <c r="C48" s="55">
        <v>29700</v>
      </c>
      <c r="D48" s="42">
        <f t="shared" si="4"/>
        <v>0.2984924623115578</v>
      </c>
      <c r="E48" s="45">
        <f t="shared" si="5"/>
        <v>-69800</v>
      </c>
    </row>
    <row r="49" spans="1:5" s="8" customFormat="1" ht="15">
      <c r="A49" s="41" t="s">
        <v>115</v>
      </c>
      <c r="B49" s="54">
        <v>1137600</v>
      </c>
      <c r="C49" s="55">
        <v>0</v>
      </c>
      <c r="D49" s="42">
        <f t="shared" si="4"/>
        <v>0</v>
      </c>
      <c r="E49" s="45">
        <f t="shared" si="5"/>
        <v>-1137600</v>
      </c>
    </row>
    <row r="50" spans="1:5" s="8" customFormat="1" ht="16.5" customHeight="1">
      <c r="A50" s="63" t="s">
        <v>5</v>
      </c>
      <c r="B50" s="57">
        <f>SUM(B42,B43)</f>
        <v>342606942.44</v>
      </c>
      <c r="C50" s="57">
        <f>SUM(C42,C43)</f>
        <v>100196972.22</v>
      </c>
      <c r="D50" s="44">
        <f t="shared" si="4"/>
        <v>0.29245458806646124</v>
      </c>
      <c r="E50" s="46">
        <f t="shared" si="5"/>
        <v>-242409970.22</v>
      </c>
    </row>
    <row r="51" spans="1:5" s="10" customFormat="1" ht="15">
      <c r="A51" s="75" t="s">
        <v>6</v>
      </c>
      <c r="B51" s="58"/>
      <c r="C51" s="59"/>
      <c r="D51" s="42" t="str">
        <f t="shared" si="4"/>
        <v>   </v>
      </c>
      <c r="E51" s="43"/>
    </row>
    <row r="52" spans="1:5" s="8" customFormat="1" ht="15">
      <c r="A52" s="41" t="s">
        <v>24</v>
      </c>
      <c r="B52" s="54">
        <f>B53+B67+B71+B72+B65+B69</f>
        <v>49592915</v>
      </c>
      <c r="C52" s="54">
        <f>C53+C67+C71+C72+C65+C69</f>
        <v>14816634.74</v>
      </c>
      <c r="D52" s="42">
        <f t="shared" si="4"/>
        <v>0.2987651510301421</v>
      </c>
      <c r="E52" s="45">
        <f aca="true" t="shared" si="6" ref="E52:E99">C52-B52</f>
        <v>-34776280.26</v>
      </c>
    </row>
    <row r="53" spans="1:5" s="8" customFormat="1" ht="15">
      <c r="A53" s="41" t="s">
        <v>25</v>
      </c>
      <c r="B53" s="54">
        <v>29204175</v>
      </c>
      <c r="C53" s="55">
        <v>8578877.31</v>
      </c>
      <c r="D53" s="42">
        <f aca="true" t="shared" si="7" ref="D53:D87">IF(B53=0,"   ",C53/B53)</f>
        <v>0.2937551671978407</v>
      </c>
      <c r="E53" s="45">
        <f t="shared" si="6"/>
        <v>-20625297.689999998</v>
      </c>
    </row>
    <row r="54" spans="1:5" s="8" customFormat="1" ht="15">
      <c r="A54" s="41" t="s">
        <v>7</v>
      </c>
      <c r="B54" s="54">
        <v>16451395</v>
      </c>
      <c r="C54" s="55">
        <v>5188873.26</v>
      </c>
      <c r="D54" s="42">
        <f t="shared" si="7"/>
        <v>0.3154062777047174</v>
      </c>
      <c r="E54" s="45">
        <f t="shared" si="6"/>
        <v>-11262521.74</v>
      </c>
    </row>
    <row r="55" spans="1:5" s="8" customFormat="1" ht="16.5" customHeight="1">
      <c r="A55" s="41" t="s">
        <v>47</v>
      </c>
      <c r="B55" s="70">
        <v>500</v>
      </c>
      <c r="C55" s="70">
        <v>0</v>
      </c>
      <c r="D55" s="42">
        <f t="shared" si="7"/>
        <v>0</v>
      </c>
      <c r="E55" s="45">
        <f t="shared" si="6"/>
        <v>-500</v>
      </c>
    </row>
    <row r="56" spans="1:5" s="8" customFormat="1" ht="27" customHeight="1">
      <c r="A56" s="41" t="s">
        <v>48</v>
      </c>
      <c r="B56" s="70">
        <v>306500</v>
      </c>
      <c r="C56" s="70">
        <v>82119.42</v>
      </c>
      <c r="D56" s="42">
        <f t="shared" si="7"/>
        <v>0.2679263295269168</v>
      </c>
      <c r="E56" s="45">
        <f t="shared" si="6"/>
        <v>-224380.58000000002</v>
      </c>
    </row>
    <row r="57" spans="1:5" s="8" customFormat="1" ht="15">
      <c r="A57" s="41" t="s">
        <v>49</v>
      </c>
      <c r="B57" s="70">
        <v>227300</v>
      </c>
      <c r="C57" s="70">
        <v>58919.42</v>
      </c>
      <c r="D57" s="42">
        <f t="shared" si="7"/>
        <v>0.25921434227892654</v>
      </c>
      <c r="E57" s="45">
        <f t="shared" si="6"/>
        <v>-168380.58000000002</v>
      </c>
    </row>
    <row r="58" spans="1:5" s="8" customFormat="1" ht="15">
      <c r="A58" s="41" t="s">
        <v>50</v>
      </c>
      <c r="B58" s="70">
        <v>833900</v>
      </c>
      <c r="C58" s="71">
        <v>266900</v>
      </c>
      <c r="D58" s="42">
        <f t="shared" si="7"/>
        <v>0.32006235759683416</v>
      </c>
      <c r="E58" s="45">
        <f t="shared" si="6"/>
        <v>-567000</v>
      </c>
    </row>
    <row r="59" spans="1:5" s="8" customFormat="1" ht="15">
      <c r="A59" s="41" t="s">
        <v>49</v>
      </c>
      <c r="B59" s="70">
        <v>616000</v>
      </c>
      <c r="C59" s="71">
        <v>197940</v>
      </c>
      <c r="D59" s="42">
        <f t="shared" si="7"/>
        <v>0.32133116883116886</v>
      </c>
      <c r="E59" s="45">
        <f t="shared" si="6"/>
        <v>-418060</v>
      </c>
    </row>
    <row r="60" spans="1:5" s="8" customFormat="1" ht="15">
      <c r="A60" s="41" t="s">
        <v>51</v>
      </c>
      <c r="B60" s="70">
        <v>2000</v>
      </c>
      <c r="C60" s="71">
        <v>600</v>
      </c>
      <c r="D60" s="42">
        <f t="shared" si="7"/>
        <v>0.3</v>
      </c>
      <c r="E60" s="45">
        <f t="shared" si="6"/>
        <v>-1400</v>
      </c>
    </row>
    <row r="61" spans="1:5" s="8" customFormat="1" ht="28.5" customHeight="1">
      <c r="A61" s="41" t="s">
        <v>188</v>
      </c>
      <c r="B61" s="70">
        <v>600</v>
      </c>
      <c r="C61" s="70">
        <v>0</v>
      </c>
      <c r="D61" s="42">
        <f t="shared" si="7"/>
        <v>0</v>
      </c>
      <c r="E61" s="45">
        <f t="shared" si="6"/>
        <v>-600</v>
      </c>
    </row>
    <row r="62" spans="1:5" s="8" customFormat="1" ht="15">
      <c r="A62" s="41" t="s">
        <v>49</v>
      </c>
      <c r="B62" s="70">
        <v>460</v>
      </c>
      <c r="C62" s="70">
        <v>0</v>
      </c>
      <c r="D62" s="42">
        <f t="shared" si="7"/>
        <v>0</v>
      </c>
      <c r="E62" s="45">
        <f t="shared" si="6"/>
        <v>-460</v>
      </c>
    </row>
    <row r="63" spans="1:5" s="8" customFormat="1" ht="15">
      <c r="A63" s="41" t="s">
        <v>109</v>
      </c>
      <c r="B63" s="70">
        <v>54800</v>
      </c>
      <c r="C63" s="71">
        <v>18266.68</v>
      </c>
      <c r="D63" s="42">
        <f t="shared" si="7"/>
        <v>0.33333357664233576</v>
      </c>
      <c r="E63" s="45">
        <f t="shared" si="6"/>
        <v>-36533.32</v>
      </c>
    </row>
    <row r="64" spans="1:5" s="8" customFormat="1" ht="15">
      <c r="A64" s="41" t="s">
        <v>49</v>
      </c>
      <c r="B64" s="70">
        <v>40600</v>
      </c>
      <c r="C64" s="70">
        <v>12514</v>
      </c>
      <c r="D64" s="42">
        <f t="shared" si="7"/>
        <v>0.3082266009852217</v>
      </c>
      <c r="E64" s="45">
        <f t="shared" si="6"/>
        <v>-28086</v>
      </c>
    </row>
    <row r="65" spans="1:5" s="8" customFormat="1" ht="15.75" customHeight="1">
      <c r="A65" s="41" t="s">
        <v>129</v>
      </c>
      <c r="B65" s="70">
        <f>B66</f>
        <v>104800</v>
      </c>
      <c r="C65" s="70">
        <f>C66</f>
        <v>0</v>
      </c>
      <c r="D65" s="42">
        <f t="shared" si="7"/>
        <v>0</v>
      </c>
      <c r="E65" s="45">
        <f t="shared" si="6"/>
        <v>-104800</v>
      </c>
    </row>
    <row r="66" spans="1:5" s="8" customFormat="1" ht="30.75" customHeight="1">
      <c r="A66" s="41" t="s">
        <v>130</v>
      </c>
      <c r="B66" s="70">
        <v>104800</v>
      </c>
      <c r="C66" s="71">
        <v>0</v>
      </c>
      <c r="D66" s="42">
        <f t="shared" si="7"/>
        <v>0</v>
      </c>
      <c r="E66" s="45">
        <f t="shared" si="6"/>
        <v>-104800</v>
      </c>
    </row>
    <row r="67" spans="1:5" s="8" customFormat="1" ht="15">
      <c r="A67" s="41" t="s">
        <v>36</v>
      </c>
      <c r="B67" s="70">
        <v>4116900</v>
      </c>
      <c r="C67" s="71">
        <v>1201838.02</v>
      </c>
      <c r="D67" s="42">
        <f t="shared" si="7"/>
        <v>0.29192791177827976</v>
      </c>
      <c r="E67" s="45">
        <f t="shared" si="6"/>
        <v>-2915061.98</v>
      </c>
    </row>
    <row r="68" spans="1:5" s="8" customFormat="1" ht="15">
      <c r="A68" s="41" t="s">
        <v>7</v>
      </c>
      <c r="B68" s="70">
        <v>2586700</v>
      </c>
      <c r="C68" s="71">
        <v>744897.5</v>
      </c>
      <c r="D68" s="42">
        <f t="shared" si="7"/>
        <v>0.2879721266478525</v>
      </c>
      <c r="E68" s="45">
        <f t="shared" si="6"/>
        <v>-1841802.5</v>
      </c>
    </row>
    <row r="69" spans="1:5" s="8" customFormat="1" ht="15">
      <c r="A69" s="41" t="s">
        <v>164</v>
      </c>
      <c r="B69" s="70">
        <f>B70</f>
        <v>0</v>
      </c>
      <c r="C69" s="70">
        <f>C70</f>
        <v>0</v>
      </c>
      <c r="D69" s="42" t="str">
        <f t="shared" si="7"/>
        <v>   </v>
      </c>
      <c r="E69" s="45">
        <f t="shared" si="6"/>
        <v>0</v>
      </c>
    </row>
    <row r="70" spans="1:5" s="8" customFormat="1" ht="30">
      <c r="A70" s="41" t="s">
        <v>165</v>
      </c>
      <c r="B70" s="70">
        <v>0</v>
      </c>
      <c r="C70" s="71">
        <v>0</v>
      </c>
      <c r="D70" s="42" t="str">
        <f t="shared" si="7"/>
        <v>   </v>
      </c>
      <c r="E70" s="45">
        <f t="shared" si="6"/>
        <v>0</v>
      </c>
    </row>
    <row r="71" spans="1:5" s="8" customFormat="1" ht="15">
      <c r="A71" s="41" t="s">
        <v>26</v>
      </c>
      <c r="B71" s="53">
        <v>1067240</v>
      </c>
      <c r="C71" s="55">
        <v>0</v>
      </c>
      <c r="D71" s="42">
        <f t="shared" si="7"/>
        <v>0</v>
      </c>
      <c r="E71" s="45">
        <f t="shared" si="6"/>
        <v>-1067240</v>
      </c>
    </row>
    <row r="72" spans="1:5" s="8" customFormat="1" ht="15">
      <c r="A72" s="41" t="s">
        <v>34</v>
      </c>
      <c r="B72" s="54">
        <f>B73+B75+B77+B82+B76+B81+B87+B86+B83</f>
        <v>15099800</v>
      </c>
      <c r="C72" s="54">
        <f>C73+C75+C77+C82+C76+C81+C87+C86+C83</f>
        <v>5035919.41</v>
      </c>
      <c r="D72" s="76">
        <f t="shared" si="7"/>
        <v>0.3335090140266759</v>
      </c>
      <c r="E72" s="45">
        <f t="shared" si="6"/>
        <v>-10063880.59</v>
      </c>
    </row>
    <row r="73" spans="1:5" s="8" customFormat="1" ht="15">
      <c r="A73" s="41" t="s">
        <v>90</v>
      </c>
      <c r="B73" s="70">
        <v>5967200</v>
      </c>
      <c r="C73" s="71">
        <v>2003670.41</v>
      </c>
      <c r="D73" s="52">
        <f t="shared" si="7"/>
        <v>0.3357806693256469</v>
      </c>
      <c r="E73" s="45">
        <f t="shared" si="6"/>
        <v>-3963529.59</v>
      </c>
    </row>
    <row r="74" spans="1:5" s="8" customFormat="1" ht="15">
      <c r="A74" s="41" t="s">
        <v>66</v>
      </c>
      <c r="B74" s="70">
        <v>4375600</v>
      </c>
      <c r="C74" s="71">
        <v>1592085.84</v>
      </c>
      <c r="D74" s="42">
        <f t="shared" si="7"/>
        <v>0.36385543468324344</v>
      </c>
      <c r="E74" s="45">
        <f t="shared" si="6"/>
        <v>-2783514.16</v>
      </c>
    </row>
    <row r="75" spans="1:5" s="8" customFormat="1" ht="15">
      <c r="A75" s="41" t="s">
        <v>212</v>
      </c>
      <c r="B75" s="70">
        <v>1637000</v>
      </c>
      <c r="C75" s="70">
        <v>720000</v>
      </c>
      <c r="D75" s="42">
        <f t="shared" si="7"/>
        <v>0.4398289554062309</v>
      </c>
      <c r="E75" s="45">
        <f t="shared" si="6"/>
        <v>-917000</v>
      </c>
    </row>
    <row r="76" spans="1:5" s="8" customFormat="1" ht="15">
      <c r="A76" s="41" t="s">
        <v>114</v>
      </c>
      <c r="B76" s="70">
        <v>230000</v>
      </c>
      <c r="C76" s="71">
        <v>126199</v>
      </c>
      <c r="D76" s="42">
        <f t="shared" si="7"/>
        <v>0.5486913043478261</v>
      </c>
      <c r="E76" s="45">
        <f t="shared" si="6"/>
        <v>-103801</v>
      </c>
    </row>
    <row r="77" spans="1:5" s="8" customFormat="1" ht="15">
      <c r="A77" s="41" t="s">
        <v>143</v>
      </c>
      <c r="B77" s="70">
        <v>788000</v>
      </c>
      <c r="C77" s="71">
        <v>12000</v>
      </c>
      <c r="D77" s="42">
        <f t="shared" si="7"/>
        <v>0.015228426395939087</v>
      </c>
      <c r="E77" s="45">
        <f t="shared" si="6"/>
        <v>-776000</v>
      </c>
    </row>
    <row r="78" spans="1:5" s="8" customFormat="1" ht="30">
      <c r="A78" s="61" t="s">
        <v>213</v>
      </c>
      <c r="B78" s="70">
        <f>SUM(B79:B80)</f>
        <v>585000</v>
      </c>
      <c r="C78" s="70">
        <f>SUM(C79:C80)</f>
        <v>0</v>
      </c>
      <c r="D78" s="42">
        <f t="shared" si="7"/>
        <v>0</v>
      </c>
      <c r="E78" s="45">
        <f t="shared" si="6"/>
        <v>-585000</v>
      </c>
    </row>
    <row r="79" spans="1:5" s="8" customFormat="1" ht="15">
      <c r="A79" s="61" t="s">
        <v>78</v>
      </c>
      <c r="B79" s="70">
        <v>292500</v>
      </c>
      <c r="C79" s="70">
        <v>0</v>
      </c>
      <c r="D79" s="42">
        <f t="shared" si="7"/>
        <v>0</v>
      </c>
      <c r="E79" s="45">
        <f t="shared" si="6"/>
        <v>-292500</v>
      </c>
    </row>
    <row r="80" spans="1:5" s="8" customFormat="1" ht="15">
      <c r="A80" s="61" t="s">
        <v>79</v>
      </c>
      <c r="B80" s="70">
        <v>292500</v>
      </c>
      <c r="C80" s="70">
        <v>0</v>
      </c>
      <c r="D80" s="42">
        <f t="shared" si="7"/>
        <v>0</v>
      </c>
      <c r="E80" s="45">
        <f t="shared" si="6"/>
        <v>-292500</v>
      </c>
    </row>
    <row r="81" spans="1:5" s="8" customFormat="1" ht="16.5" customHeight="1">
      <c r="A81" s="41" t="s">
        <v>145</v>
      </c>
      <c r="B81" s="70">
        <v>523200</v>
      </c>
      <c r="C81" s="70">
        <v>174050</v>
      </c>
      <c r="D81" s="42">
        <f t="shared" si="7"/>
        <v>0.332664373088685</v>
      </c>
      <c r="E81" s="45">
        <f t="shared" si="6"/>
        <v>-349150</v>
      </c>
    </row>
    <row r="82" spans="1:5" s="8" customFormat="1" ht="15">
      <c r="A82" s="41" t="s">
        <v>144</v>
      </c>
      <c r="B82" s="70">
        <v>5887000</v>
      </c>
      <c r="C82" s="71">
        <v>2000000</v>
      </c>
      <c r="D82" s="42">
        <f t="shared" si="7"/>
        <v>0.33973161202649904</v>
      </c>
      <c r="E82" s="45">
        <f t="shared" si="6"/>
        <v>-3887000</v>
      </c>
    </row>
    <row r="83" spans="1:5" s="8" customFormat="1" ht="30">
      <c r="A83" s="61" t="s">
        <v>214</v>
      </c>
      <c r="B83" s="70">
        <f>SUM(B84:B85)</f>
        <v>67400</v>
      </c>
      <c r="C83" s="70">
        <f>SUM(C84:C85)</f>
        <v>0</v>
      </c>
      <c r="D83" s="42">
        <f>IF(B83=0,"   ",C83/B83)</f>
        <v>0</v>
      </c>
      <c r="E83" s="45">
        <f>C83-B83</f>
        <v>-67400</v>
      </c>
    </row>
    <row r="84" spans="1:5" s="8" customFormat="1" ht="15">
      <c r="A84" s="61" t="s">
        <v>78</v>
      </c>
      <c r="B84" s="70">
        <v>0</v>
      </c>
      <c r="C84" s="70">
        <v>0</v>
      </c>
      <c r="D84" s="42" t="str">
        <f>IF(B84=0,"   ",C84/B84)</f>
        <v>   </v>
      </c>
      <c r="E84" s="45">
        <f>C84-B84</f>
        <v>0</v>
      </c>
    </row>
    <row r="85" spans="1:5" s="8" customFormat="1" ht="15">
      <c r="A85" s="61" t="s">
        <v>79</v>
      </c>
      <c r="B85" s="70">
        <v>67400</v>
      </c>
      <c r="C85" s="70">
        <v>0</v>
      </c>
      <c r="D85" s="42">
        <f>IF(B85=0,"   ",C85/B85)</f>
        <v>0</v>
      </c>
      <c r="E85" s="45">
        <f>C85-B85</f>
        <v>-67400</v>
      </c>
    </row>
    <row r="86" spans="1:5" ht="15" customHeight="1">
      <c r="A86" s="41" t="s">
        <v>184</v>
      </c>
      <c r="B86" s="53">
        <v>0</v>
      </c>
      <c r="C86" s="53">
        <v>0</v>
      </c>
      <c r="D86" s="42" t="str">
        <f t="shared" si="7"/>
        <v>   </v>
      </c>
      <c r="E86" s="65">
        <f t="shared" si="6"/>
        <v>0</v>
      </c>
    </row>
    <row r="87" spans="1:5" s="8" customFormat="1" ht="15">
      <c r="A87" s="41" t="s">
        <v>174</v>
      </c>
      <c r="B87" s="53">
        <v>0</v>
      </c>
      <c r="C87" s="53">
        <v>0</v>
      </c>
      <c r="D87" s="42" t="str">
        <f t="shared" si="7"/>
        <v>   </v>
      </c>
      <c r="E87" s="45">
        <f t="shared" si="6"/>
        <v>0</v>
      </c>
    </row>
    <row r="88" spans="1:5" s="8" customFormat="1" ht="15.75" customHeight="1">
      <c r="A88" s="41" t="s">
        <v>52</v>
      </c>
      <c r="B88" s="53">
        <f>SUM(B89)</f>
        <v>1069000</v>
      </c>
      <c r="C88" s="53">
        <f>SUM(C89)</f>
        <v>311675.71</v>
      </c>
      <c r="D88" s="42">
        <f aca="true" t="shared" si="8" ref="D88:D99">IF(B88=0,"   ",C88/B88)</f>
        <v>0.2915581945743686</v>
      </c>
      <c r="E88" s="45">
        <f t="shared" si="6"/>
        <v>-757324.29</v>
      </c>
    </row>
    <row r="89" spans="1:5" s="8" customFormat="1" ht="15">
      <c r="A89" s="41" t="s">
        <v>70</v>
      </c>
      <c r="B89" s="53">
        <v>1069000</v>
      </c>
      <c r="C89" s="53">
        <v>311675.71</v>
      </c>
      <c r="D89" s="42">
        <f t="shared" si="8"/>
        <v>0.2915581945743686</v>
      </c>
      <c r="E89" s="45">
        <f t="shared" si="6"/>
        <v>-757324.29</v>
      </c>
    </row>
    <row r="90" spans="1:5" s="8" customFormat="1" ht="30" customHeight="1">
      <c r="A90" s="41" t="s">
        <v>27</v>
      </c>
      <c r="B90" s="54">
        <f>B91+B92+B95+B97+B98+B94</f>
        <v>3985100</v>
      </c>
      <c r="C90" s="54">
        <f>C91+C92+C95+C97+C98+C94</f>
        <v>862544.34</v>
      </c>
      <c r="D90" s="42">
        <f t="shared" si="8"/>
        <v>0.21644233268926752</v>
      </c>
      <c r="E90" s="45">
        <f t="shared" si="6"/>
        <v>-3122555.66</v>
      </c>
    </row>
    <row r="91" spans="1:5" s="8" customFormat="1" ht="15">
      <c r="A91" s="41" t="s">
        <v>82</v>
      </c>
      <c r="B91" s="70">
        <v>1459300</v>
      </c>
      <c r="C91" s="71">
        <v>330307.93</v>
      </c>
      <c r="D91" s="42">
        <f t="shared" si="8"/>
        <v>0.22634683067224012</v>
      </c>
      <c r="E91" s="45">
        <f t="shared" si="6"/>
        <v>-1128992.07</v>
      </c>
    </row>
    <row r="92" spans="1:5" s="8" customFormat="1" ht="15">
      <c r="A92" s="41" t="s">
        <v>215</v>
      </c>
      <c r="B92" s="70">
        <v>1507500</v>
      </c>
      <c r="C92" s="71">
        <v>306483.44</v>
      </c>
      <c r="D92" s="42">
        <f t="shared" si="8"/>
        <v>0.20330576451077945</v>
      </c>
      <c r="E92" s="45">
        <f t="shared" si="6"/>
        <v>-1201016.56</v>
      </c>
    </row>
    <row r="93" spans="1:5" s="8" customFormat="1" ht="15">
      <c r="A93" s="41" t="s">
        <v>53</v>
      </c>
      <c r="B93" s="70">
        <v>1019000</v>
      </c>
      <c r="C93" s="71">
        <v>233669.97</v>
      </c>
      <c r="D93" s="42">
        <f t="shared" si="8"/>
        <v>0.2293130225711482</v>
      </c>
      <c r="E93" s="45">
        <f t="shared" si="6"/>
        <v>-785330.03</v>
      </c>
    </row>
    <row r="94" spans="1:5" s="8" customFormat="1" ht="15">
      <c r="A94" s="41" t="s">
        <v>219</v>
      </c>
      <c r="B94" s="70">
        <v>224700</v>
      </c>
      <c r="C94" s="71">
        <v>52800</v>
      </c>
      <c r="D94" s="42">
        <f>IF(B94=0,"   ",C94/B94)</f>
        <v>0.2349799732977303</v>
      </c>
      <c r="E94" s="45">
        <f>C94-B94</f>
        <v>-171900</v>
      </c>
    </row>
    <row r="95" spans="1:5" s="8" customFormat="1" ht="15">
      <c r="A95" s="41" t="s">
        <v>71</v>
      </c>
      <c r="B95" s="53">
        <v>534200</v>
      </c>
      <c r="C95" s="53">
        <v>169487.35</v>
      </c>
      <c r="D95" s="42">
        <f t="shared" si="8"/>
        <v>0.31727321228004496</v>
      </c>
      <c r="E95" s="45">
        <f t="shared" si="6"/>
        <v>-364712.65</v>
      </c>
    </row>
    <row r="96" spans="1:5" ht="15">
      <c r="A96" s="41" t="s">
        <v>91</v>
      </c>
      <c r="B96" s="53">
        <v>402900</v>
      </c>
      <c r="C96" s="53">
        <v>135109.03</v>
      </c>
      <c r="D96" s="42">
        <f t="shared" si="8"/>
        <v>0.33534135021097045</v>
      </c>
      <c r="E96" s="65">
        <f t="shared" si="6"/>
        <v>-267790.97</v>
      </c>
    </row>
    <row r="97" spans="1:5" s="8" customFormat="1" ht="15">
      <c r="A97" s="41" t="s">
        <v>85</v>
      </c>
      <c r="B97" s="70">
        <v>90900</v>
      </c>
      <c r="C97" s="71">
        <v>3465.62</v>
      </c>
      <c r="D97" s="42">
        <f t="shared" si="8"/>
        <v>0.03812563256325632</v>
      </c>
      <c r="E97" s="45">
        <f t="shared" si="6"/>
        <v>-87434.38</v>
      </c>
    </row>
    <row r="98" spans="1:6" s="8" customFormat="1" ht="15">
      <c r="A98" s="41" t="s">
        <v>83</v>
      </c>
      <c r="B98" s="54">
        <v>168500</v>
      </c>
      <c r="C98" s="55">
        <v>0</v>
      </c>
      <c r="D98" s="42">
        <f t="shared" si="8"/>
        <v>0</v>
      </c>
      <c r="E98" s="45">
        <f t="shared" si="6"/>
        <v>-168500</v>
      </c>
      <c r="F98" s="8" t="s">
        <v>117</v>
      </c>
    </row>
    <row r="99" spans="1:5" s="8" customFormat="1" ht="15">
      <c r="A99" s="41" t="s">
        <v>28</v>
      </c>
      <c r="B99" s="54">
        <f>B100+B108+B131+B106</f>
        <v>33635019</v>
      </c>
      <c r="C99" s="54">
        <f>C100+C108+C131+C106</f>
        <v>5431156.92</v>
      </c>
      <c r="D99" s="42">
        <f t="shared" si="8"/>
        <v>0.16147328235491706</v>
      </c>
      <c r="E99" s="45">
        <f t="shared" si="6"/>
        <v>-28203862.08</v>
      </c>
    </row>
    <row r="100" spans="1:5" s="8" customFormat="1" ht="15">
      <c r="A100" s="62" t="s">
        <v>110</v>
      </c>
      <c r="B100" s="54">
        <f>B101+B102+B103</f>
        <v>224400</v>
      </c>
      <c r="C100" s="70">
        <f>C101+C102+C103</f>
        <v>24000</v>
      </c>
      <c r="D100" s="42">
        <f aca="true" t="shared" si="9" ref="D100:D105">IF(B100=0,"   ",C100/B100)</f>
        <v>0.10695187165775401</v>
      </c>
      <c r="E100" s="45">
        <f aca="true" t="shared" si="10" ref="E100:E105">C100-B100</f>
        <v>-200400</v>
      </c>
    </row>
    <row r="101" spans="1:5" s="8" customFormat="1" ht="15">
      <c r="A101" s="62" t="s">
        <v>111</v>
      </c>
      <c r="B101" s="70">
        <v>100000</v>
      </c>
      <c r="C101" s="70">
        <v>0</v>
      </c>
      <c r="D101" s="42">
        <f t="shared" si="9"/>
        <v>0</v>
      </c>
      <c r="E101" s="45">
        <f t="shared" si="10"/>
        <v>-100000</v>
      </c>
    </row>
    <row r="102" spans="1:5" s="8" customFormat="1" ht="15">
      <c r="A102" s="62" t="s">
        <v>154</v>
      </c>
      <c r="B102" s="70">
        <v>30000</v>
      </c>
      <c r="C102" s="70">
        <v>24000</v>
      </c>
      <c r="D102" s="42">
        <f t="shared" si="9"/>
        <v>0.8</v>
      </c>
      <c r="E102" s="45">
        <f t="shared" si="10"/>
        <v>-6000</v>
      </c>
    </row>
    <row r="103" spans="1:5" s="8" customFormat="1" ht="30">
      <c r="A103" s="62" t="s">
        <v>127</v>
      </c>
      <c r="B103" s="70">
        <f>B104+B105</f>
        <v>94400</v>
      </c>
      <c r="C103" s="70">
        <f>C104+C105</f>
        <v>0</v>
      </c>
      <c r="D103" s="42">
        <f t="shared" si="9"/>
        <v>0</v>
      </c>
      <c r="E103" s="45">
        <f t="shared" si="10"/>
        <v>-94400</v>
      </c>
    </row>
    <row r="104" spans="1:5" s="8" customFormat="1" ht="15">
      <c r="A104" s="61" t="s">
        <v>78</v>
      </c>
      <c r="B104" s="70">
        <v>34400</v>
      </c>
      <c r="C104" s="70">
        <v>0</v>
      </c>
      <c r="D104" s="42">
        <f t="shared" si="9"/>
        <v>0</v>
      </c>
      <c r="E104" s="45">
        <f t="shared" si="10"/>
        <v>-34400</v>
      </c>
    </row>
    <row r="105" spans="1:5" s="8" customFormat="1" ht="15">
      <c r="A105" s="61" t="s">
        <v>74</v>
      </c>
      <c r="B105" s="70">
        <v>60000</v>
      </c>
      <c r="C105" s="70">
        <v>0</v>
      </c>
      <c r="D105" s="42">
        <f t="shared" si="9"/>
        <v>0</v>
      </c>
      <c r="E105" s="45">
        <f t="shared" si="10"/>
        <v>-60000</v>
      </c>
    </row>
    <row r="106" spans="1:5" ht="15">
      <c r="A106" s="62" t="s">
        <v>176</v>
      </c>
      <c r="B106" s="53">
        <f>B107</f>
        <v>1000000</v>
      </c>
      <c r="C106" s="53">
        <f>C107</f>
        <v>0</v>
      </c>
      <c r="D106" s="42">
        <f>IF(B106=0,"   ",C106/B106)</f>
        <v>0</v>
      </c>
      <c r="E106" s="65">
        <f>C106-B106</f>
        <v>-1000000</v>
      </c>
    </row>
    <row r="107" spans="1:5" ht="27.75" customHeight="1">
      <c r="A107" s="62" t="s">
        <v>177</v>
      </c>
      <c r="B107" s="53">
        <v>1000000</v>
      </c>
      <c r="C107" s="53">
        <v>0</v>
      </c>
      <c r="D107" s="42">
        <f>IF(B107=0,"   ",C107/B107)</f>
        <v>0</v>
      </c>
      <c r="E107" s="65">
        <f>C107-B107</f>
        <v>-1000000</v>
      </c>
    </row>
    <row r="108" spans="1:5" s="8" customFormat="1" ht="15">
      <c r="A108" s="41" t="s">
        <v>29</v>
      </c>
      <c r="B108" s="54">
        <f>B117+B121+B114+B109+B130+B122+B125+B126</f>
        <v>32086619</v>
      </c>
      <c r="C108" s="54">
        <f>C117+C121+C114+C109+C130+C122+C125+C126</f>
        <v>5407156.92</v>
      </c>
      <c r="D108" s="42">
        <f aca="true" t="shared" si="11" ref="D108:D118">IF(B108=0,"   ",C108/B108)</f>
        <v>0.1685175031996983</v>
      </c>
      <c r="E108" s="45">
        <f aca="true" t="shared" si="12" ref="E108:E117">C108-B108</f>
        <v>-26679462.08</v>
      </c>
    </row>
    <row r="109" spans="1:5" s="8" customFormat="1" ht="30">
      <c r="A109" s="41" t="s">
        <v>132</v>
      </c>
      <c r="B109" s="70">
        <f>B110+B111+B113+B112</f>
        <v>1420986</v>
      </c>
      <c r="C109" s="70">
        <f>C110+C111+C113+C112</f>
        <v>105886</v>
      </c>
      <c r="D109" s="42">
        <f t="shared" si="11"/>
        <v>0.0745158643364537</v>
      </c>
      <c r="E109" s="45">
        <f t="shared" si="12"/>
        <v>-1315100</v>
      </c>
    </row>
    <row r="110" spans="1:5" s="8" customFormat="1" ht="15">
      <c r="A110" s="61" t="s">
        <v>84</v>
      </c>
      <c r="B110" s="53">
        <v>0</v>
      </c>
      <c r="C110" s="53">
        <v>0</v>
      </c>
      <c r="D110" s="42" t="str">
        <f t="shared" si="11"/>
        <v>   </v>
      </c>
      <c r="E110" s="45">
        <f t="shared" si="12"/>
        <v>0</v>
      </c>
    </row>
    <row r="111" spans="1:5" s="8" customFormat="1" ht="15">
      <c r="A111" s="61" t="s">
        <v>78</v>
      </c>
      <c r="B111" s="70">
        <v>0</v>
      </c>
      <c r="C111" s="53">
        <v>0</v>
      </c>
      <c r="D111" s="42" t="str">
        <f t="shared" si="11"/>
        <v>   </v>
      </c>
      <c r="E111" s="45">
        <f t="shared" si="12"/>
        <v>0</v>
      </c>
    </row>
    <row r="112" spans="1:5" s="8" customFormat="1" ht="15">
      <c r="A112" s="61" t="s">
        <v>79</v>
      </c>
      <c r="B112" s="70">
        <v>816000</v>
      </c>
      <c r="C112" s="70">
        <v>0</v>
      </c>
      <c r="D112" s="42">
        <f t="shared" si="11"/>
        <v>0</v>
      </c>
      <c r="E112" s="45">
        <f t="shared" si="12"/>
        <v>-816000</v>
      </c>
    </row>
    <row r="113" spans="1:5" s="8" customFormat="1" ht="15">
      <c r="A113" s="61" t="s">
        <v>74</v>
      </c>
      <c r="B113" s="53">
        <v>604986</v>
      </c>
      <c r="C113" s="53">
        <v>105886</v>
      </c>
      <c r="D113" s="42">
        <f t="shared" si="11"/>
        <v>0.17502223191941632</v>
      </c>
      <c r="E113" s="45">
        <f t="shared" si="12"/>
        <v>-499100</v>
      </c>
    </row>
    <row r="114" spans="1:5" s="8" customFormat="1" ht="30">
      <c r="A114" s="41" t="s">
        <v>116</v>
      </c>
      <c r="B114" s="53">
        <f>B115+B116</f>
        <v>1795333</v>
      </c>
      <c r="C114" s="53">
        <f>C115+C116</f>
        <v>0</v>
      </c>
      <c r="D114" s="42">
        <f t="shared" si="11"/>
        <v>0</v>
      </c>
      <c r="E114" s="45">
        <f t="shared" si="12"/>
        <v>-1795333</v>
      </c>
    </row>
    <row r="115" spans="1:5" s="8" customFormat="1" ht="15">
      <c r="A115" s="61" t="s">
        <v>78</v>
      </c>
      <c r="B115" s="53">
        <v>1615800</v>
      </c>
      <c r="C115" s="53">
        <v>0</v>
      </c>
      <c r="D115" s="42">
        <f t="shared" si="11"/>
        <v>0</v>
      </c>
      <c r="E115" s="45">
        <f t="shared" si="12"/>
        <v>-1615800</v>
      </c>
    </row>
    <row r="116" spans="1:5" s="8" customFormat="1" ht="15">
      <c r="A116" s="61" t="s">
        <v>74</v>
      </c>
      <c r="B116" s="53">
        <v>179533</v>
      </c>
      <c r="C116" s="53">
        <v>0</v>
      </c>
      <c r="D116" s="42">
        <f t="shared" si="11"/>
        <v>0</v>
      </c>
      <c r="E116" s="45">
        <f t="shared" si="12"/>
        <v>-179533</v>
      </c>
    </row>
    <row r="117" spans="1:5" s="8" customFormat="1" ht="15">
      <c r="A117" s="41" t="s">
        <v>92</v>
      </c>
      <c r="B117" s="70">
        <f>B118+B119+B120</f>
        <v>21252900</v>
      </c>
      <c r="C117" s="70">
        <f>C118+C119+C120</f>
        <v>2500088</v>
      </c>
      <c r="D117" s="42">
        <f t="shared" si="11"/>
        <v>0.11763514626239242</v>
      </c>
      <c r="E117" s="45">
        <f t="shared" si="12"/>
        <v>-18752812</v>
      </c>
    </row>
    <row r="118" spans="1:5" s="8" customFormat="1" ht="15">
      <c r="A118" s="61" t="s">
        <v>84</v>
      </c>
      <c r="B118" s="70">
        <v>0</v>
      </c>
      <c r="C118" s="70">
        <v>0</v>
      </c>
      <c r="D118" s="42" t="str">
        <f t="shared" si="11"/>
        <v>   </v>
      </c>
      <c r="E118" s="45"/>
    </row>
    <row r="119" spans="1:5" s="8" customFormat="1" ht="15">
      <c r="A119" s="61" t="s">
        <v>78</v>
      </c>
      <c r="B119" s="70">
        <v>19152900</v>
      </c>
      <c r="C119" s="70">
        <v>2350228</v>
      </c>
      <c r="D119" s="42">
        <f aca="true" t="shared" si="13" ref="D119:D125">IF(B119=0,"   ",C119/B119)</f>
        <v>0.12270872818215518</v>
      </c>
      <c r="E119" s="45">
        <f aca="true" t="shared" si="14" ref="E119:E125">C119-B119</f>
        <v>-16802672</v>
      </c>
    </row>
    <row r="120" spans="1:5" s="8" customFormat="1" ht="15">
      <c r="A120" s="61" t="s">
        <v>79</v>
      </c>
      <c r="B120" s="70">
        <v>2100000</v>
      </c>
      <c r="C120" s="70">
        <v>149860</v>
      </c>
      <c r="D120" s="42">
        <f t="shared" si="13"/>
        <v>0.07136190476190477</v>
      </c>
      <c r="E120" s="45">
        <f t="shared" si="14"/>
        <v>-1950140</v>
      </c>
    </row>
    <row r="121" spans="1:5" s="8" customFormat="1" ht="15">
      <c r="A121" s="41" t="s">
        <v>93</v>
      </c>
      <c r="B121" s="53">
        <f>B122+B124+B123</f>
        <v>7216100</v>
      </c>
      <c r="C121" s="53">
        <f>C122+C124+C123</f>
        <v>2801182.92</v>
      </c>
      <c r="D121" s="42">
        <f t="shared" si="13"/>
        <v>0.38818515818794086</v>
      </c>
      <c r="E121" s="45">
        <f t="shared" si="14"/>
        <v>-4414917.08</v>
      </c>
    </row>
    <row r="122" spans="1:5" ht="15">
      <c r="A122" s="61" t="s">
        <v>84</v>
      </c>
      <c r="B122" s="53">
        <v>0</v>
      </c>
      <c r="C122" s="53">
        <v>0</v>
      </c>
      <c r="D122" s="53" t="str">
        <f>IF(B122=0,"   ",C122/B122*100)</f>
        <v>   </v>
      </c>
      <c r="E122" s="65">
        <f t="shared" si="14"/>
        <v>0</v>
      </c>
    </row>
    <row r="123" spans="1:5" s="8" customFormat="1" ht="15">
      <c r="A123" s="61" t="s">
        <v>78</v>
      </c>
      <c r="B123" s="53">
        <v>4089700</v>
      </c>
      <c r="C123" s="53">
        <v>1505505.92</v>
      </c>
      <c r="D123" s="42">
        <f t="shared" si="13"/>
        <v>0.36812135853485584</v>
      </c>
      <c r="E123" s="45">
        <f t="shared" si="14"/>
        <v>-2584194.08</v>
      </c>
    </row>
    <row r="124" spans="1:5" s="8" customFormat="1" ht="15">
      <c r="A124" s="61" t="s">
        <v>74</v>
      </c>
      <c r="B124" s="53">
        <v>3126400</v>
      </c>
      <c r="C124" s="53">
        <v>1295677</v>
      </c>
      <c r="D124" s="42">
        <f t="shared" si="13"/>
        <v>0.4144309749232344</v>
      </c>
      <c r="E124" s="45">
        <f t="shared" si="14"/>
        <v>-1830723</v>
      </c>
    </row>
    <row r="125" spans="1:5" s="8" customFormat="1" ht="30">
      <c r="A125" s="62" t="s">
        <v>195</v>
      </c>
      <c r="B125" s="53">
        <v>62600</v>
      </c>
      <c r="C125" s="53">
        <v>0</v>
      </c>
      <c r="D125" s="42">
        <f t="shared" si="13"/>
        <v>0</v>
      </c>
      <c r="E125" s="45">
        <f t="shared" si="14"/>
        <v>-62600</v>
      </c>
    </row>
    <row r="126" spans="1:5" s="8" customFormat="1" ht="30" customHeight="1">
      <c r="A126" s="41" t="s">
        <v>216</v>
      </c>
      <c r="B126" s="70">
        <f>SUM(B127:B128)</f>
        <v>270000</v>
      </c>
      <c r="C126" s="70">
        <f>SUM(C127:C128)</f>
        <v>0</v>
      </c>
      <c r="D126" s="42">
        <f>IF(B126=0,"   ",C126/B126)</f>
        <v>0</v>
      </c>
      <c r="E126" s="45">
        <f>C126-B126</f>
        <v>-270000</v>
      </c>
    </row>
    <row r="127" spans="1:5" s="8" customFormat="1" ht="13.5" customHeight="1">
      <c r="A127" s="61" t="s">
        <v>78</v>
      </c>
      <c r="B127" s="70">
        <v>270000</v>
      </c>
      <c r="C127" s="70">
        <v>0</v>
      </c>
      <c r="D127" s="42">
        <f>IF(B127=0,"   ",C127/B127)</f>
        <v>0</v>
      </c>
      <c r="E127" s="45">
        <f>C127-B127</f>
        <v>-270000</v>
      </c>
    </row>
    <row r="128" spans="1:5" s="8" customFormat="1" ht="13.5" customHeight="1">
      <c r="A128" s="61" t="s">
        <v>79</v>
      </c>
      <c r="B128" s="70">
        <v>0</v>
      </c>
      <c r="C128" s="70">
        <v>0</v>
      </c>
      <c r="D128" s="42" t="str">
        <f>IF(B128=0,"   ",C128/B128)</f>
        <v>   </v>
      </c>
      <c r="E128" s="45">
        <f>C128-B128</f>
        <v>0</v>
      </c>
    </row>
    <row r="129" spans="1:5" s="8" customFormat="1" ht="15">
      <c r="A129" s="61" t="s">
        <v>74</v>
      </c>
      <c r="B129" s="53">
        <v>0</v>
      </c>
      <c r="C129" s="53">
        <v>0</v>
      </c>
      <c r="D129" s="42" t="str">
        <f>IF(B129=0,"   ",C129/B129)</f>
        <v>   </v>
      </c>
      <c r="E129" s="45">
        <f>C129-B129</f>
        <v>0</v>
      </c>
    </row>
    <row r="130" spans="1:5" s="8" customFormat="1" ht="15">
      <c r="A130" s="41" t="s">
        <v>175</v>
      </c>
      <c r="B130" s="53">
        <v>68700</v>
      </c>
      <c r="C130" s="53">
        <v>0</v>
      </c>
      <c r="D130" s="42">
        <f aca="true" t="shared" si="15" ref="D130:D136">IF(B130=0,"   ",C130/B130)</f>
        <v>0</v>
      </c>
      <c r="E130" s="45">
        <f aca="true" t="shared" si="16" ref="E130:E140">C130-B130</f>
        <v>-68700</v>
      </c>
    </row>
    <row r="131" spans="1:5" s="8" customFormat="1" ht="15">
      <c r="A131" s="41" t="s">
        <v>44</v>
      </c>
      <c r="B131" s="54">
        <f>SUM(B132:B135)</f>
        <v>324000</v>
      </c>
      <c r="C131" s="54">
        <f>SUM(C132:C135)</f>
        <v>0</v>
      </c>
      <c r="D131" s="42">
        <f t="shared" si="15"/>
        <v>0</v>
      </c>
      <c r="E131" s="45">
        <f t="shared" si="16"/>
        <v>-324000</v>
      </c>
    </row>
    <row r="132" spans="1:5" s="8" customFormat="1" ht="30">
      <c r="A132" s="41" t="s">
        <v>146</v>
      </c>
      <c r="B132" s="54">
        <v>250000</v>
      </c>
      <c r="C132" s="70">
        <v>0</v>
      </c>
      <c r="D132" s="42">
        <f t="shared" si="15"/>
        <v>0</v>
      </c>
      <c r="E132" s="45">
        <f t="shared" si="16"/>
        <v>-250000</v>
      </c>
    </row>
    <row r="133" spans="1:5" s="8" customFormat="1" ht="30">
      <c r="A133" s="41" t="s">
        <v>171</v>
      </c>
      <c r="B133" s="70">
        <v>30000</v>
      </c>
      <c r="C133" s="70">
        <v>0</v>
      </c>
      <c r="D133" s="42">
        <f t="shared" si="15"/>
        <v>0</v>
      </c>
      <c r="E133" s="45">
        <f t="shared" si="16"/>
        <v>-30000</v>
      </c>
    </row>
    <row r="134" spans="1:5" s="8" customFormat="1" ht="15">
      <c r="A134" s="41" t="s">
        <v>187</v>
      </c>
      <c r="B134" s="70">
        <v>44000</v>
      </c>
      <c r="C134" s="70">
        <v>0</v>
      </c>
      <c r="D134" s="42">
        <f t="shared" si="15"/>
        <v>0</v>
      </c>
      <c r="E134" s="65">
        <f t="shared" si="16"/>
        <v>-44000</v>
      </c>
    </row>
    <row r="135" spans="1:5" s="8" customFormat="1" ht="29.25" customHeight="1">
      <c r="A135" s="41" t="s">
        <v>168</v>
      </c>
      <c r="B135" s="70">
        <v>0</v>
      </c>
      <c r="C135" s="70">
        <v>0</v>
      </c>
      <c r="D135" s="42" t="str">
        <f t="shared" si="15"/>
        <v>   </v>
      </c>
      <c r="E135" s="45">
        <f t="shared" si="16"/>
        <v>0</v>
      </c>
    </row>
    <row r="136" spans="1:5" s="8" customFormat="1" ht="15">
      <c r="A136" s="41" t="s">
        <v>8</v>
      </c>
      <c r="B136" s="54">
        <f>B137+B150+B163</f>
        <v>28897929.18</v>
      </c>
      <c r="C136" s="54">
        <f>C137+C150+C163</f>
        <v>4360645.3100000005</v>
      </c>
      <c r="D136" s="42">
        <f t="shared" si="15"/>
        <v>0.15089819352931227</v>
      </c>
      <c r="E136" s="45">
        <f t="shared" si="16"/>
        <v>-24537283.869999997</v>
      </c>
    </row>
    <row r="137" spans="1:5" s="8" customFormat="1" ht="15">
      <c r="A137" s="41" t="s">
        <v>72</v>
      </c>
      <c r="B137" s="54">
        <f>B138+B146+B145+B143+B142</f>
        <v>1160000</v>
      </c>
      <c r="C137" s="54">
        <f>C138+C146+C145+C143+C142</f>
        <v>522632.25</v>
      </c>
      <c r="D137" s="42">
        <f aca="true" t="shared" si="17" ref="D137:D149">IF(B137=0,"   ",C137/B137)</f>
        <v>0.4505450431034483</v>
      </c>
      <c r="E137" s="45">
        <f t="shared" si="16"/>
        <v>-637367.75</v>
      </c>
    </row>
    <row r="138" spans="1:5" s="8" customFormat="1" ht="15">
      <c r="A138" s="41" t="s">
        <v>73</v>
      </c>
      <c r="B138" s="53">
        <f>B139+B140+B141</f>
        <v>800000</v>
      </c>
      <c r="C138" s="53">
        <f>C139+C140+C141</f>
        <v>163232.25</v>
      </c>
      <c r="D138" s="42">
        <f t="shared" si="17"/>
        <v>0.2040403125</v>
      </c>
      <c r="E138" s="45">
        <f t="shared" si="16"/>
        <v>-636767.75</v>
      </c>
    </row>
    <row r="139" spans="1:5" s="8" customFormat="1" ht="15">
      <c r="A139" s="61" t="s">
        <v>87</v>
      </c>
      <c r="B139" s="70">
        <v>0</v>
      </c>
      <c r="C139" s="70">
        <v>0</v>
      </c>
      <c r="D139" s="42" t="str">
        <f t="shared" si="17"/>
        <v>   </v>
      </c>
      <c r="E139" s="45">
        <f t="shared" si="16"/>
        <v>0</v>
      </c>
    </row>
    <row r="140" spans="1:5" s="8" customFormat="1" ht="15">
      <c r="A140" s="61" t="s">
        <v>102</v>
      </c>
      <c r="B140" s="70">
        <v>0</v>
      </c>
      <c r="C140" s="70">
        <v>0</v>
      </c>
      <c r="D140" s="42" t="str">
        <f t="shared" si="17"/>
        <v>   </v>
      </c>
      <c r="E140" s="45">
        <f t="shared" si="16"/>
        <v>0</v>
      </c>
    </row>
    <row r="141" spans="1:5" s="8" customFormat="1" ht="15">
      <c r="A141" s="61" t="s">
        <v>88</v>
      </c>
      <c r="B141" s="53">
        <v>800000</v>
      </c>
      <c r="C141" s="53">
        <v>163232.25</v>
      </c>
      <c r="D141" s="42">
        <f t="shared" si="17"/>
        <v>0.2040403125</v>
      </c>
      <c r="E141" s="45">
        <f aca="true" t="shared" si="18" ref="E141:E149">C141-B141</f>
        <v>-636767.75</v>
      </c>
    </row>
    <row r="142" spans="1:5" ht="15">
      <c r="A142" s="41" t="s">
        <v>193</v>
      </c>
      <c r="B142" s="53">
        <v>360000</v>
      </c>
      <c r="C142" s="53">
        <v>359400</v>
      </c>
      <c r="D142" s="42">
        <f>IF(B142=0,"   ",C142/B142)</f>
        <v>0.9983333333333333</v>
      </c>
      <c r="E142" s="65">
        <f>C142-B142</f>
        <v>-600</v>
      </c>
    </row>
    <row r="143" spans="1:5" s="8" customFormat="1" ht="30">
      <c r="A143" s="62" t="s">
        <v>178</v>
      </c>
      <c r="B143" s="70">
        <v>0</v>
      </c>
      <c r="C143" s="70">
        <f>SUM(C144)</f>
        <v>0</v>
      </c>
      <c r="D143" s="42" t="str">
        <f>IF(B143=0,"   ",C143/B143)</f>
        <v>   </v>
      </c>
      <c r="E143" s="45">
        <f t="shared" si="18"/>
        <v>0</v>
      </c>
    </row>
    <row r="144" spans="1:5" s="8" customFormat="1" ht="15">
      <c r="A144" s="61" t="s">
        <v>102</v>
      </c>
      <c r="B144" s="70">
        <v>0</v>
      </c>
      <c r="C144" s="70">
        <v>0</v>
      </c>
      <c r="D144" s="42" t="str">
        <f>IF(B144=0,"   ",C144/B144)</f>
        <v>   </v>
      </c>
      <c r="E144" s="45">
        <f t="shared" si="18"/>
        <v>0</v>
      </c>
    </row>
    <row r="145" spans="1:5" ht="15">
      <c r="A145" s="41" t="s">
        <v>172</v>
      </c>
      <c r="B145" s="53">
        <v>0</v>
      </c>
      <c r="C145" s="53">
        <v>0</v>
      </c>
      <c r="D145" s="42" t="str">
        <f t="shared" si="17"/>
        <v>   </v>
      </c>
      <c r="E145" s="65">
        <f>C145-B145</f>
        <v>0</v>
      </c>
    </row>
    <row r="146" spans="1:5" s="8" customFormat="1" ht="15">
      <c r="A146" s="41" t="s">
        <v>183</v>
      </c>
      <c r="B146" s="70">
        <f>B147+B148+B149</f>
        <v>0</v>
      </c>
      <c r="C146" s="70">
        <f>C147+C148+C149</f>
        <v>0</v>
      </c>
      <c r="D146" s="42" t="str">
        <f t="shared" si="17"/>
        <v>   </v>
      </c>
      <c r="E146" s="45">
        <f t="shared" si="18"/>
        <v>0</v>
      </c>
    </row>
    <row r="147" spans="1:5" s="8" customFormat="1" ht="15">
      <c r="A147" s="41" t="s">
        <v>87</v>
      </c>
      <c r="B147" s="70">
        <v>0</v>
      </c>
      <c r="C147" s="70">
        <v>0</v>
      </c>
      <c r="D147" s="42" t="str">
        <f t="shared" si="17"/>
        <v>   </v>
      </c>
      <c r="E147" s="45">
        <f t="shared" si="18"/>
        <v>0</v>
      </c>
    </row>
    <row r="148" spans="1:5" s="8" customFormat="1" ht="15">
      <c r="A148" s="41" t="s">
        <v>102</v>
      </c>
      <c r="B148" s="70">
        <v>0</v>
      </c>
      <c r="C148" s="70">
        <v>0</v>
      </c>
      <c r="D148" s="42" t="str">
        <f t="shared" si="17"/>
        <v>   </v>
      </c>
      <c r="E148" s="45">
        <f t="shared" si="18"/>
        <v>0</v>
      </c>
    </row>
    <row r="149" spans="1:5" s="8" customFormat="1" ht="15">
      <c r="A149" s="41" t="s">
        <v>135</v>
      </c>
      <c r="B149" s="70">
        <v>0</v>
      </c>
      <c r="C149" s="70">
        <v>0</v>
      </c>
      <c r="D149" s="42" t="str">
        <f t="shared" si="17"/>
        <v>   </v>
      </c>
      <c r="E149" s="45">
        <f t="shared" si="18"/>
        <v>0</v>
      </c>
    </row>
    <row r="150" spans="1:5" ht="15">
      <c r="A150" s="41" t="s">
        <v>37</v>
      </c>
      <c r="B150" s="53">
        <f>B151+B154+B152+B153+B155+B156+B160+B162+B161+B157</f>
        <v>6114963.6</v>
      </c>
      <c r="C150" s="53">
        <f>C151+C154+C152+C153+C155+C156+C160+C162+C161+C157</f>
        <v>749884.07</v>
      </c>
      <c r="D150" s="53">
        <f aca="true" t="shared" si="19" ref="D150:D169">IF(B150=0,"   ",C150/B150*100)</f>
        <v>12.263099489259428</v>
      </c>
      <c r="E150" s="65">
        <f aca="true" t="shared" si="20" ref="E150:E173">C150-B150</f>
        <v>-5365079.529999999</v>
      </c>
    </row>
    <row r="151" spans="1:5" ht="14.25" customHeight="1">
      <c r="A151" s="41" t="s">
        <v>94</v>
      </c>
      <c r="B151" s="53">
        <v>600000</v>
      </c>
      <c r="C151" s="53">
        <v>44505.42</v>
      </c>
      <c r="D151" s="53">
        <f t="shared" si="19"/>
        <v>7.4175699999999996</v>
      </c>
      <c r="E151" s="65">
        <f t="shared" si="20"/>
        <v>-555494.58</v>
      </c>
    </row>
    <row r="152" spans="1:5" ht="14.25" customHeight="1">
      <c r="A152" s="41" t="s">
        <v>118</v>
      </c>
      <c r="B152" s="70">
        <v>17293.6</v>
      </c>
      <c r="C152" s="70">
        <v>17293.6</v>
      </c>
      <c r="D152" s="53">
        <f t="shared" si="19"/>
        <v>100</v>
      </c>
      <c r="E152" s="65">
        <f t="shared" si="20"/>
        <v>0</v>
      </c>
    </row>
    <row r="153" spans="1:5" ht="14.25" customHeight="1">
      <c r="A153" s="41" t="s">
        <v>150</v>
      </c>
      <c r="B153" s="53">
        <v>260200</v>
      </c>
      <c r="C153" s="53">
        <v>165615.05</v>
      </c>
      <c r="D153" s="53">
        <f>IF(B153=0,"   ",C153/B153*100)</f>
        <v>63.649135280553416</v>
      </c>
      <c r="E153" s="65">
        <f t="shared" si="20"/>
        <v>-94584.95000000001</v>
      </c>
    </row>
    <row r="154" spans="1:5" ht="15" customHeight="1">
      <c r="A154" s="41" t="s">
        <v>136</v>
      </c>
      <c r="B154" s="53">
        <v>321000</v>
      </c>
      <c r="C154" s="53">
        <v>40000</v>
      </c>
      <c r="D154" s="53">
        <f t="shared" si="19"/>
        <v>12.461059190031152</v>
      </c>
      <c r="E154" s="65">
        <f t="shared" si="20"/>
        <v>-281000</v>
      </c>
    </row>
    <row r="155" spans="1:5" s="8" customFormat="1" ht="30">
      <c r="A155" s="62" t="s">
        <v>156</v>
      </c>
      <c r="B155" s="70">
        <v>900000</v>
      </c>
      <c r="C155" s="70">
        <v>0</v>
      </c>
      <c r="D155" s="42">
        <f aca="true" t="shared" si="21" ref="D155:D162">IF(B155=0,"   ",C155/B155)</f>
        <v>0</v>
      </c>
      <c r="E155" s="45">
        <f t="shared" si="20"/>
        <v>-900000</v>
      </c>
    </row>
    <row r="156" spans="1:5" s="8" customFormat="1" ht="30">
      <c r="A156" s="61" t="s">
        <v>155</v>
      </c>
      <c r="B156" s="70">
        <v>600000</v>
      </c>
      <c r="C156" s="70">
        <v>0</v>
      </c>
      <c r="D156" s="42">
        <f t="shared" si="21"/>
        <v>0</v>
      </c>
      <c r="E156" s="45">
        <f t="shared" si="20"/>
        <v>-600000</v>
      </c>
    </row>
    <row r="157" spans="1:5" ht="30">
      <c r="A157" s="41" t="s">
        <v>201</v>
      </c>
      <c r="B157" s="53">
        <f>SUM(B158:B159)</f>
        <v>2934000</v>
      </c>
      <c r="C157" s="53">
        <f>SUM(C158:C159)</f>
        <v>0</v>
      </c>
      <c r="D157" s="42">
        <f t="shared" si="21"/>
        <v>0</v>
      </c>
      <c r="E157" s="65">
        <f t="shared" si="20"/>
        <v>-2934000</v>
      </c>
    </row>
    <row r="158" spans="1:5" ht="15">
      <c r="A158" s="41" t="s">
        <v>191</v>
      </c>
      <c r="B158" s="53">
        <v>1580300</v>
      </c>
      <c r="C158" s="53">
        <v>0</v>
      </c>
      <c r="D158" s="42">
        <f t="shared" si="21"/>
        <v>0</v>
      </c>
      <c r="E158" s="65">
        <f t="shared" si="20"/>
        <v>-1580300</v>
      </c>
    </row>
    <row r="159" spans="1:5" ht="15">
      <c r="A159" s="41" t="s">
        <v>192</v>
      </c>
      <c r="B159" s="53">
        <v>1353700</v>
      </c>
      <c r="C159" s="53">
        <v>0</v>
      </c>
      <c r="D159" s="42">
        <f t="shared" si="21"/>
        <v>0</v>
      </c>
      <c r="E159" s="65">
        <f t="shared" si="20"/>
        <v>-1353700</v>
      </c>
    </row>
    <row r="160" spans="1:5" ht="47.25" customHeight="1">
      <c r="A160" s="78" t="s">
        <v>157</v>
      </c>
      <c r="B160" s="53">
        <v>482470</v>
      </c>
      <c r="C160" s="53">
        <v>482470</v>
      </c>
      <c r="D160" s="42">
        <f t="shared" si="21"/>
        <v>1</v>
      </c>
      <c r="E160" s="45">
        <f t="shared" si="20"/>
        <v>0</v>
      </c>
    </row>
    <row r="161" spans="1:5" ht="14.25" customHeight="1">
      <c r="A161" s="78" t="s">
        <v>198</v>
      </c>
      <c r="B161" s="54">
        <v>0</v>
      </c>
      <c r="C161" s="54">
        <v>0</v>
      </c>
      <c r="D161" s="42" t="str">
        <f t="shared" si="21"/>
        <v>   </v>
      </c>
      <c r="E161" s="45">
        <f t="shared" si="20"/>
        <v>0</v>
      </c>
    </row>
    <row r="162" spans="1:5" ht="14.25" customHeight="1">
      <c r="A162" s="41" t="s">
        <v>173</v>
      </c>
      <c r="B162" s="53">
        <v>0</v>
      </c>
      <c r="C162" s="53">
        <v>0</v>
      </c>
      <c r="D162" s="42" t="str">
        <f t="shared" si="21"/>
        <v>   </v>
      </c>
      <c r="E162" s="65">
        <f t="shared" si="20"/>
        <v>0</v>
      </c>
    </row>
    <row r="163" spans="1:5" ht="15">
      <c r="A163" s="41" t="s">
        <v>42</v>
      </c>
      <c r="B163" s="53">
        <f>B164+B166+B167+B168+B169+B165+B170+B174</f>
        <v>21622965.58</v>
      </c>
      <c r="C163" s="53">
        <f>C164+C166+C167+C168+C169+C165+C170+C174</f>
        <v>3088128.99</v>
      </c>
      <c r="D163" s="53">
        <f t="shared" si="19"/>
        <v>14.281708855219852</v>
      </c>
      <c r="E163" s="65">
        <f t="shared" si="20"/>
        <v>-18534836.589999996</v>
      </c>
    </row>
    <row r="164" spans="1:5" ht="15">
      <c r="A164" s="41" t="s">
        <v>95</v>
      </c>
      <c r="B164" s="53">
        <v>7377400</v>
      </c>
      <c r="C164" s="53">
        <v>2017015.99</v>
      </c>
      <c r="D164" s="53">
        <f t="shared" si="19"/>
        <v>27.340472117548188</v>
      </c>
      <c r="E164" s="65">
        <f t="shared" si="20"/>
        <v>-5360384.01</v>
      </c>
    </row>
    <row r="165" spans="1:5" ht="15">
      <c r="A165" s="41" t="s">
        <v>151</v>
      </c>
      <c r="B165" s="53">
        <v>3000</v>
      </c>
      <c r="C165" s="53">
        <v>0</v>
      </c>
      <c r="D165" s="53">
        <f>IF(B165=0,"   ",C165/B165*100)</f>
        <v>0</v>
      </c>
      <c r="E165" s="65">
        <f t="shared" si="20"/>
        <v>-3000</v>
      </c>
    </row>
    <row r="166" spans="1:5" ht="15">
      <c r="A166" s="41" t="s">
        <v>96</v>
      </c>
      <c r="B166" s="53">
        <v>250000</v>
      </c>
      <c r="C166" s="53">
        <v>0</v>
      </c>
      <c r="D166" s="53">
        <f t="shared" si="19"/>
        <v>0</v>
      </c>
      <c r="E166" s="65">
        <f t="shared" si="20"/>
        <v>-250000</v>
      </c>
    </row>
    <row r="167" spans="1:5" ht="14.25" customHeight="1">
      <c r="A167" s="41" t="s">
        <v>97</v>
      </c>
      <c r="B167" s="53">
        <v>299900</v>
      </c>
      <c r="C167" s="53">
        <v>0</v>
      </c>
      <c r="D167" s="53">
        <f t="shared" si="19"/>
        <v>0</v>
      </c>
      <c r="E167" s="65">
        <f t="shared" si="20"/>
        <v>-299900</v>
      </c>
    </row>
    <row r="168" spans="1:5" ht="13.5" customHeight="1">
      <c r="A168" s="41" t="s">
        <v>98</v>
      </c>
      <c r="B168" s="53">
        <v>6148320.4</v>
      </c>
      <c r="C168" s="53">
        <v>1030204.26</v>
      </c>
      <c r="D168" s="53">
        <f t="shared" si="19"/>
        <v>16.75586490255127</v>
      </c>
      <c r="E168" s="65">
        <f t="shared" si="20"/>
        <v>-5118116.140000001</v>
      </c>
    </row>
    <row r="169" spans="1:5" ht="13.5" customHeight="1">
      <c r="A169" s="41" t="s">
        <v>147</v>
      </c>
      <c r="B169" s="53">
        <v>59600</v>
      </c>
      <c r="C169" s="53">
        <v>40908.74</v>
      </c>
      <c r="D169" s="53">
        <f t="shared" si="19"/>
        <v>68.6388255033557</v>
      </c>
      <c r="E169" s="65">
        <f t="shared" si="20"/>
        <v>-18691.260000000002</v>
      </c>
    </row>
    <row r="170" spans="1:5" ht="27.75" customHeight="1">
      <c r="A170" s="62" t="s">
        <v>189</v>
      </c>
      <c r="B170" s="53">
        <f>B171+B173+B172</f>
        <v>6609945.18</v>
      </c>
      <c r="C170" s="53">
        <f>C171+C173+C172</f>
        <v>0</v>
      </c>
      <c r="D170" s="42">
        <f aca="true" t="shared" si="22" ref="D170:D177">IF(B170=0,"   ",C170/B170)</f>
        <v>0</v>
      </c>
      <c r="E170" s="65">
        <f t="shared" si="20"/>
        <v>-6609945.18</v>
      </c>
    </row>
    <row r="171" spans="1:5" ht="15">
      <c r="A171" s="41" t="s">
        <v>190</v>
      </c>
      <c r="B171" s="53">
        <v>6209299.06</v>
      </c>
      <c r="C171" s="53">
        <v>0</v>
      </c>
      <c r="D171" s="42">
        <f t="shared" si="22"/>
        <v>0</v>
      </c>
      <c r="E171" s="65">
        <f t="shared" si="20"/>
        <v>-6209299.06</v>
      </c>
    </row>
    <row r="172" spans="1:5" ht="15">
      <c r="A172" s="41" t="s">
        <v>191</v>
      </c>
      <c r="B172" s="53">
        <v>198169.12</v>
      </c>
      <c r="C172" s="53">
        <v>0</v>
      </c>
      <c r="D172" s="42">
        <f t="shared" si="22"/>
        <v>0</v>
      </c>
      <c r="E172" s="65">
        <f t="shared" si="20"/>
        <v>-198169.12</v>
      </c>
    </row>
    <row r="173" spans="1:5" ht="15">
      <c r="A173" s="41" t="s">
        <v>192</v>
      </c>
      <c r="B173" s="53">
        <v>202477</v>
      </c>
      <c r="C173" s="53">
        <v>0</v>
      </c>
      <c r="D173" s="42">
        <f t="shared" si="22"/>
        <v>0</v>
      </c>
      <c r="E173" s="65">
        <f t="shared" si="20"/>
        <v>-202477</v>
      </c>
    </row>
    <row r="174" spans="1:5" ht="27.75" customHeight="1">
      <c r="A174" s="62" t="s">
        <v>199</v>
      </c>
      <c r="B174" s="53">
        <f>B175+B177+B176</f>
        <v>874800</v>
      </c>
      <c r="C174" s="53">
        <f>C175+C177+C176</f>
        <v>0</v>
      </c>
      <c r="D174" s="42">
        <f t="shared" si="22"/>
        <v>0</v>
      </c>
      <c r="E174" s="65">
        <f>C174-B174</f>
        <v>-874800</v>
      </c>
    </row>
    <row r="175" spans="1:5" ht="15">
      <c r="A175" s="41" t="s">
        <v>200</v>
      </c>
      <c r="B175" s="53">
        <v>524900</v>
      </c>
      <c r="C175" s="53">
        <v>0</v>
      </c>
      <c r="D175" s="42">
        <f t="shared" si="22"/>
        <v>0</v>
      </c>
      <c r="E175" s="65">
        <f>C175-B175</f>
        <v>-524900</v>
      </c>
    </row>
    <row r="176" spans="1:5" s="8" customFormat="1" ht="15">
      <c r="A176" s="62" t="s">
        <v>202</v>
      </c>
      <c r="B176" s="70">
        <v>0</v>
      </c>
      <c r="C176" s="70">
        <v>0</v>
      </c>
      <c r="D176" s="42" t="str">
        <f t="shared" si="22"/>
        <v>   </v>
      </c>
      <c r="E176" s="45">
        <f>C176-B176</f>
        <v>0</v>
      </c>
    </row>
    <row r="177" spans="1:5" ht="15">
      <c r="A177" s="41" t="s">
        <v>192</v>
      </c>
      <c r="B177" s="70">
        <v>349900</v>
      </c>
      <c r="C177" s="53">
        <v>0</v>
      </c>
      <c r="D177" s="42">
        <f t="shared" si="22"/>
        <v>0</v>
      </c>
      <c r="E177" s="65">
        <f>C177-B177</f>
        <v>-349900</v>
      </c>
    </row>
    <row r="178" spans="1:5" s="8" customFormat="1" ht="15">
      <c r="A178" s="41" t="s">
        <v>75</v>
      </c>
      <c r="B178" s="54">
        <f>B179</f>
        <v>122000</v>
      </c>
      <c r="C178" s="54">
        <f>C179</f>
        <v>0</v>
      </c>
      <c r="D178" s="42">
        <f aca="true" t="shared" si="23" ref="D178:D191">IF(B178=0,"   ",C178/B178)</f>
        <v>0</v>
      </c>
      <c r="E178" s="45">
        <f aca="true" t="shared" si="24" ref="E178:E191">C178-B178</f>
        <v>-122000</v>
      </c>
    </row>
    <row r="179" spans="1:5" s="8" customFormat="1" ht="15">
      <c r="A179" s="41" t="s">
        <v>76</v>
      </c>
      <c r="B179" s="53">
        <v>122000</v>
      </c>
      <c r="C179" s="53">
        <v>0</v>
      </c>
      <c r="D179" s="42">
        <f t="shared" si="23"/>
        <v>0</v>
      </c>
      <c r="E179" s="45">
        <f t="shared" si="24"/>
        <v>-122000</v>
      </c>
    </row>
    <row r="180" spans="1:5" s="8" customFormat="1" ht="15">
      <c r="A180" s="41" t="s">
        <v>9</v>
      </c>
      <c r="B180" s="54">
        <f>B181+B189+B213+B218+B208</f>
        <v>192771600</v>
      </c>
      <c r="C180" s="54">
        <f>C181+C189+C213+C218+C208</f>
        <v>65639343.5</v>
      </c>
      <c r="D180" s="42">
        <f t="shared" si="23"/>
        <v>0.34050318356023396</v>
      </c>
      <c r="E180" s="45">
        <f t="shared" si="24"/>
        <v>-127132256.5</v>
      </c>
    </row>
    <row r="181" spans="1:5" s="8" customFormat="1" ht="15">
      <c r="A181" s="41" t="s">
        <v>54</v>
      </c>
      <c r="B181" s="54">
        <f>B182+B188+B184+B185</f>
        <v>42404100</v>
      </c>
      <c r="C181" s="54">
        <f>C182+C188+C184+C185</f>
        <v>14217500</v>
      </c>
      <c r="D181" s="42">
        <f t="shared" si="23"/>
        <v>0.33528597470527616</v>
      </c>
      <c r="E181" s="45">
        <f t="shared" si="24"/>
        <v>-28186600</v>
      </c>
    </row>
    <row r="182" spans="1:5" s="8" customFormat="1" ht="15">
      <c r="A182" s="41" t="s">
        <v>119</v>
      </c>
      <c r="B182" s="70">
        <v>41394100</v>
      </c>
      <c r="C182" s="71">
        <v>13217500</v>
      </c>
      <c r="D182" s="42">
        <f t="shared" si="23"/>
        <v>0.31930879038317056</v>
      </c>
      <c r="E182" s="45">
        <f t="shared" si="24"/>
        <v>-28176600</v>
      </c>
    </row>
    <row r="183" spans="1:5" s="8" customFormat="1" ht="17.25" customHeight="1">
      <c r="A183" s="61" t="s">
        <v>120</v>
      </c>
      <c r="B183" s="70">
        <v>36227600</v>
      </c>
      <c r="C183" s="71">
        <v>11926900</v>
      </c>
      <c r="D183" s="42">
        <f t="shared" si="23"/>
        <v>0.32922136713445</v>
      </c>
      <c r="E183" s="45">
        <f t="shared" si="24"/>
        <v>-24300700</v>
      </c>
    </row>
    <row r="184" spans="1:5" s="8" customFormat="1" ht="30">
      <c r="A184" s="61" t="s">
        <v>138</v>
      </c>
      <c r="B184" s="70">
        <v>0</v>
      </c>
      <c r="C184" s="71">
        <v>0</v>
      </c>
      <c r="D184" s="42" t="str">
        <f t="shared" si="23"/>
        <v>   </v>
      </c>
      <c r="E184" s="45">
        <f t="shared" si="24"/>
        <v>0</v>
      </c>
    </row>
    <row r="185" spans="1:5" s="8" customFormat="1" ht="15">
      <c r="A185" s="41" t="s">
        <v>196</v>
      </c>
      <c r="B185" s="70">
        <f>B187+B186</f>
        <v>1000000</v>
      </c>
      <c r="C185" s="70">
        <f>C187+C186</f>
        <v>1000000</v>
      </c>
      <c r="D185" s="42">
        <f>IF(B185=0,"   ",C185/B185)</f>
        <v>1</v>
      </c>
      <c r="E185" s="45">
        <f>C185-B185</f>
        <v>0</v>
      </c>
    </row>
    <row r="186" spans="1:5" s="8" customFormat="1" ht="30">
      <c r="A186" s="61" t="s">
        <v>138</v>
      </c>
      <c r="B186" s="70">
        <v>0</v>
      </c>
      <c r="C186" s="71">
        <v>0</v>
      </c>
      <c r="D186" s="42" t="str">
        <f>IF(B186=0,"   ",C186/B186)</f>
        <v>   </v>
      </c>
      <c r="E186" s="45">
        <f>C186-B186</f>
        <v>0</v>
      </c>
    </row>
    <row r="187" spans="1:5" s="8" customFormat="1" ht="15">
      <c r="A187" s="61" t="s">
        <v>197</v>
      </c>
      <c r="B187" s="70">
        <v>1000000</v>
      </c>
      <c r="C187" s="70">
        <v>1000000</v>
      </c>
      <c r="D187" s="42">
        <f>IF(B187=0,"   ",C187/B187)</f>
        <v>1</v>
      </c>
      <c r="E187" s="45">
        <f>C187-B187</f>
        <v>0</v>
      </c>
    </row>
    <row r="188" spans="1:5" s="8" customFormat="1" ht="15">
      <c r="A188" s="41" t="s">
        <v>148</v>
      </c>
      <c r="B188" s="70">
        <v>10000</v>
      </c>
      <c r="C188" s="70">
        <v>0</v>
      </c>
      <c r="D188" s="42">
        <f t="shared" si="23"/>
        <v>0</v>
      </c>
      <c r="E188" s="45">
        <f t="shared" si="24"/>
        <v>-10000</v>
      </c>
    </row>
    <row r="189" spans="1:5" s="8" customFormat="1" ht="15">
      <c r="A189" s="41" t="s">
        <v>55</v>
      </c>
      <c r="B189" s="70">
        <f>B190+B192+B207</f>
        <v>121943200</v>
      </c>
      <c r="C189" s="70">
        <f>C190+C192+C207</f>
        <v>42439351</v>
      </c>
      <c r="D189" s="42">
        <f t="shared" si="23"/>
        <v>0.34802556436111237</v>
      </c>
      <c r="E189" s="45">
        <f t="shared" si="24"/>
        <v>-79503849</v>
      </c>
    </row>
    <row r="190" spans="1:5" s="8" customFormat="1" ht="15">
      <c r="A190" s="41" t="s">
        <v>119</v>
      </c>
      <c r="B190" s="70">
        <v>119802800</v>
      </c>
      <c r="C190" s="71">
        <v>41821300</v>
      </c>
      <c r="D190" s="42">
        <f t="shared" si="23"/>
        <v>0.3490844955209728</v>
      </c>
      <c r="E190" s="45">
        <f t="shared" si="24"/>
        <v>-77981500</v>
      </c>
    </row>
    <row r="191" spans="1:5" s="8" customFormat="1" ht="15.75" customHeight="1">
      <c r="A191" s="61" t="s">
        <v>120</v>
      </c>
      <c r="B191" s="70">
        <v>99585700</v>
      </c>
      <c r="C191" s="70">
        <v>34448500</v>
      </c>
      <c r="D191" s="42">
        <f t="shared" si="23"/>
        <v>0.34591813884925243</v>
      </c>
      <c r="E191" s="45">
        <f t="shared" si="24"/>
        <v>-65137200</v>
      </c>
    </row>
    <row r="192" spans="1:5" s="8" customFormat="1" ht="15">
      <c r="A192" s="41" t="s">
        <v>100</v>
      </c>
      <c r="B192" s="70">
        <f>B193+B194+B197+B202+B203+B204+B205+B206+B201</f>
        <v>1940400</v>
      </c>
      <c r="C192" s="70">
        <f>C193+C194+C197+C202+C203+C204+C205+C206+C201</f>
        <v>599980</v>
      </c>
      <c r="D192" s="42">
        <f aca="true" t="shared" si="25" ref="D192:D212">IF(B192=0,"   ",C192/B192)</f>
        <v>0.30920428777571635</v>
      </c>
      <c r="E192" s="45">
        <f aca="true" t="shared" si="26" ref="E192:E212">C192-B192</f>
        <v>-1340420</v>
      </c>
    </row>
    <row r="193" spans="1:5" s="8" customFormat="1" ht="15">
      <c r="A193" s="41" t="s">
        <v>101</v>
      </c>
      <c r="B193" s="70">
        <v>0</v>
      </c>
      <c r="C193" s="70">
        <v>0</v>
      </c>
      <c r="D193" s="42" t="str">
        <f t="shared" si="25"/>
        <v>   </v>
      </c>
      <c r="E193" s="45">
        <f t="shared" si="26"/>
        <v>0</v>
      </c>
    </row>
    <row r="194" spans="1:5" s="8" customFormat="1" ht="15">
      <c r="A194" s="61" t="s">
        <v>133</v>
      </c>
      <c r="B194" s="70">
        <f>B195+B196</f>
        <v>0</v>
      </c>
      <c r="C194" s="70">
        <f>C195+C196</f>
        <v>0</v>
      </c>
      <c r="D194" s="42" t="str">
        <f t="shared" si="25"/>
        <v>   </v>
      </c>
      <c r="E194" s="45">
        <f t="shared" si="26"/>
        <v>0</v>
      </c>
    </row>
    <row r="195" spans="1:5" s="8" customFormat="1" ht="15" customHeight="1">
      <c r="A195" s="61" t="s">
        <v>78</v>
      </c>
      <c r="B195" s="53">
        <v>0</v>
      </c>
      <c r="C195" s="53">
        <v>0</v>
      </c>
      <c r="D195" s="42" t="str">
        <f t="shared" si="25"/>
        <v>   </v>
      </c>
      <c r="E195" s="45">
        <f t="shared" si="26"/>
        <v>0</v>
      </c>
    </row>
    <row r="196" spans="1:5" s="8" customFormat="1" ht="13.5" customHeight="1">
      <c r="A196" s="61" t="s">
        <v>79</v>
      </c>
      <c r="B196" s="53">
        <v>0</v>
      </c>
      <c r="C196" s="53">
        <v>0</v>
      </c>
      <c r="D196" s="42" t="str">
        <f t="shared" si="25"/>
        <v>   </v>
      </c>
      <c r="E196" s="45">
        <f t="shared" si="26"/>
        <v>0</v>
      </c>
    </row>
    <row r="197" spans="1:5" s="8" customFormat="1" ht="45" customHeight="1">
      <c r="A197" s="61" t="s">
        <v>137</v>
      </c>
      <c r="B197" s="53">
        <f>B198+B199+B200</f>
        <v>1114800</v>
      </c>
      <c r="C197" s="53">
        <f>C198+C199+C200</f>
        <v>0</v>
      </c>
      <c r="D197" s="42">
        <f t="shared" si="25"/>
        <v>0</v>
      </c>
      <c r="E197" s="45">
        <f t="shared" si="26"/>
        <v>-1114800</v>
      </c>
    </row>
    <row r="198" spans="1:5" s="8" customFormat="1" ht="15">
      <c r="A198" s="61" t="s">
        <v>84</v>
      </c>
      <c r="B198" s="70">
        <v>952500</v>
      </c>
      <c r="C198" s="70">
        <v>0</v>
      </c>
      <c r="D198" s="42">
        <f t="shared" si="25"/>
        <v>0</v>
      </c>
      <c r="E198" s="45">
        <f t="shared" si="26"/>
        <v>-952500</v>
      </c>
    </row>
    <row r="199" spans="1:5" s="8" customFormat="1" ht="13.5" customHeight="1">
      <c r="A199" s="61" t="s">
        <v>78</v>
      </c>
      <c r="B199" s="53">
        <v>60800</v>
      </c>
      <c r="C199" s="53">
        <v>0</v>
      </c>
      <c r="D199" s="42">
        <f>IF(B199=0,"   ",C199/B199)</f>
        <v>0</v>
      </c>
      <c r="E199" s="45">
        <f>C199-B199</f>
        <v>-60800</v>
      </c>
    </row>
    <row r="200" spans="1:5" ht="14.25" customHeight="1">
      <c r="A200" s="61" t="s">
        <v>79</v>
      </c>
      <c r="B200" s="53">
        <v>101500</v>
      </c>
      <c r="C200" s="53">
        <v>0</v>
      </c>
      <c r="D200" s="42">
        <f>IF(B200=0,"   ",C200/B200)</f>
        <v>0</v>
      </c>
      <c r="E200" s="65">
        <f>C200-B200</f>
        <v>-101500</v>
      </c>
    </row>
    <row r="201" spans="1:5" s="8" customFormat="1" ht="29.25" customHeight="1">
      <c r="A201" s="61" t="s">
        <v>218</v>
      </c>
      <c r="B201" s="70">
        <v>825600</v>
      </c>
      <c r="C201" s="70">
        <v>599980</v>
      </c>
      <c r="D201" s="42">
        <f>IF(B201=0,"   ",C201/B201)</f>
        <v>0.7267199612403101</v>
      </c>
      <c r="E201" s="45">
        <f>C201-B201</f>
        <v>-225620</v>
      </c>
    </row>
    <row r="202" spans="1:5" s="8" customFormat="1" ht="30">
      <c r="A202" s="61" t="s">
        <v>158</v>
      </c>
      <c r="B202" s="70">
        <v>0</v>
      </c>
      <c r="C202" s="70">
        <v>0</v>
      </c>
      <c r="D202" s="42" t="str">
        <f t="shared" si="25"/>
        <v>   </v>
      </c>
      <c r="E202" s="45">
        <f t="shared" si="26"/>
        <v>0</v>
      </c>
    </row>
    <row r="203" spans="1:5" s="8" customFormat="1" ht="30">
      <c r="A203" s="61" t="s">
        <v>138</v>
      </c>
      <c r="B203" s="70">
        <v>0</v>
      </c>
      <c r="C203" s="71">
        <v>0</v>
      </c>
      <c r="D203" s="42" t="str">
        <f t="shared" si="25"/>
        <v>   </v>
      </c>
      <c r="E203" s="45">
        <f>C203-B203</f>
        <v>0</v>
      </c>
    </row>
    <row r="204" spans="1:5" s="8" customFormat="1" ht="15">
      <c r="A204" s="61" t="s">
        <v>179</v>
      </c>
      <c r="B204" s="70">
        <v>0</v>
      </c>
      <c r="C204" s="71">
        <v>0</v>
      </c>
      <c r="D204" s="42" t="str">
        <f>IF(B204=0,"   ",C204/B204)</f>
        <v>   </v>
      </c>
      <c r="E204" s="45">
        <f>C204-B204</f>
        <v>0</v>
      </c>
    </row>
    <row r="205" spans="1:5" s="8" customFormat="1" ht="30">
      <c r="A205" s="61" t="s">
        <v>180</v>
      </c>
      <c r="B205" s="70">
        <v>0</v>
      </c>
      <c r="C205" s="71">
        <v>0</v>
      </c>
      <c r="D205" s="42" t="str">
        <f>IF(B205=0,"   ",C205/B205)</f>
        <v>   </v>
      </c>
      <c r="E205" s="45">
        <f>C205-B205</f>
        <v>0</v>
      </c>
    </row>
    <row r="206" spans="1:5" s="8" customFormat="1" ht="29.25" customHeight="1">
      <c r="A206" s="41" t="s">
        <v>168</v>
      </c>
      <c r="B206" s="70">
        <v>0</v>
      </c>
      <c r="C206" s="70">
        <v>0</v>
      </c>
      <c r="D206" s="42" t="str">
        <f>IF(B206=0,"   ",C206/B206)</f>
        <v>   </v>
      </c>
      <c r="E206" s="45">
        <f>C206-B206</f>
        <v>0</v>
      </c>
    </row>
    <row r="207" spans="1:5" s="8" customFormat="1" ht="15">
      <c r="A207" s="62" t="s">
        <v>149</v>
      </c>
      <c r="B207" s="70">
        <v>200000</v>
      </c>
      <c r="C207" s="70">
        <v>18071</v>
      </c>
      <c r="D207" s="42">
        <f t="shared" si="25"/>
        <v>0.090355</v>
      </c>
      <c r="E207" s="45">
        <f t="shared" si="26"/>
        <v>-181929</v>
      </c>
    </row>
    <row r="208" spans="1:5" s="8" customFormat="1" ht="15">
      <c r="A208" s="41" t="s">
        <v>181</v>
      </c>
      <c r="B208" s="70">
        <f>B209+B210</f>
        <v>20498000</v>
      </c>
      <c r="C208" s="70">
        <f>C209+C210</f>
        <v>7231400</v>
      </c>
      <c r="D208" s="42">
        <f t="shared" si="25"/>
        <v>0.35278563762318277</v>
      </c>
      <c r="E208" s="45">
        <f t="shared" si="26"/>
        <v>-13266600</v>
      </c>
    </row>
    <row r="209" spans="1:5" s="8" customFormat="1" ht="15">
      <c r="A209" s="41" t="s">
        <v>99</v>
      </c>
      <c r="B209" s="70">
        <v>19460000</v>
      </c>
      <c r="C209" s="71">
        <v>6921800</v>
      </c>
      <c r="D209" s="42">
        <f t="shared" si="25"/>
        <v>0.35569373072970195</v>
      </c>
      <c r="E209" s="45">
        <f t="shared" si="26"/>
        <v>-12538200</v>
      </c>
    </row>
    <row r="210" spans="1:5" s="8" customFormat="1" ht="45.75" customHeight="1">
      <c r="A210" s="41" t="s">
        <v>203</v>
      </c>
      <c r="B210" s="70">
        <f>SUM(B211:B212)</f>
        <v>1038000</v>
      </c>
      <c r="C210" s="70">
        <f>SUM(C211:C212)</f>
        <v>309600</v>
      </c>
      <c r="D210" s="42">
        <f t="shared" si="25"/>
        <v>0.29826589595375724</v>
      </c>
      <c r="E210" s="45">
        <f t="shared" si="26"/>
        <v>-728400</v>
      </c>
    </row>
    <row r="211" spans="1:5" s="8" customFormat="1" ht="15" customHeight="1">
      <c r="A211" s="61" t="s">
        <v>78</v>
      </c>
      <c r="B211" s="53">
        <v>830300</v>
      </c>
      <c r="C211" s="53">
        <v>276800</v>
      </c>
      <c r="D211" s="42">
        <f t="shared" si="25"/>
        <v>0.33337347946525353</v>
      </c>
      <c r="E211" s="45">
        <f t="shared" si="26"/>
        <v>-553500</v>
      </c>
    </row>
    <row r="212" spans="1:5" s="8" customFormat="1" ht="13.5" customHeight="1">
      <c r="A212" s="61" t="s">
        <v>204</v>
      </c>
      <c r="B212" s="53">
        <v>207700</v>
      </c>
      <c r="C212" s="53">
        <v>32800</v>
      </c>
      <c r="D212" s="42">
        <f t="shared" si="25"/>
        <v>0.15792007703418393</v>
      </c>
      <c r="E212" s="45">
        <f t="shared" si="26"/>
        <v>-174900</v>
      </c>
    </row>
    <row r="213" spans="1:5" s="8" customFormat="1" ht="15">
      <c r="A213" s="41" t="s">
        <v>56</v>
      </c>
      <c r="B213" s="70">
        <f>B214+B215+B216+B217</f>
        <v>2121100</v>
      </c>
      <c r="C213" s="70">
        <f>C214+C215+C216+C217</f>
        <v>100400</v>
      </c>
      <c r="D213" s="42">
        <f aca="true" t="shared" si="27" ref="D213:D220">IF(B213=0,"   ",C213/B213)</f>
        <v>0.04733393050775541</v>
      </c>
      <c r="E213" s="45">
        <f aca="true" t="shared" si="28" ref="E213:E220">C213-B213</f>
        <v>-2020700</v>
      </c>
    </row>
    <row r="214" spans="1:5" s="8" customFormat="1" ht="15">
      <c r="A214" s="41" t="s">
        <v>121</v>
      </c>
      <c r="B214" s="70">
        <v>1935100</v>
      </c>
      <c r="C214" s="70">
        <v>0</v>
      </c>
      <c r="D214" s="42">
        <f t="shared" si="27"/>
        <v>0</v>
      </c>
      <c r="E214" s="45">
        <f t="shared" si="28"/>
        <v>-1935100</v>
      </c>
    </row>
    <row r="215" spans="1:5" s="8" customFormat="1" ht="15">
      <c r="A215" s="41" t="s">
        <v>122</v>
      </c>
      <c r="B215" s="70">
        <v>65000</v>
      </c>
      <c r="C215" s="70">
        <v>52400</v>
      </c>
      <c r="D215" s="42">
        <f t="shared" si="27"/>
        <v>0.8061538461538461</v>
      </c>
      <c r="E215" s="45">
        <f t="shared" si="28"/>
        <v>-12600</v>
      </c>
    </row>
    <row r="216" spans="1:5" s="8" customFormat="1" ht="15">
      <c r="A216" s="41" t="s">
        <v>123</v>
      </c>
      <c r="B216" s="70">
        <v>20000</v>
      </c>
      <c r="C216" s="70">
        <v>0</v>
      </c>
      <c r="D216" s="42">
        <f t="shared" si="27"/>
        <v>0</v>
      </c>
      <c r="E216" s="45">
        <f t="shared" si="28"/>
        <v>-20000</v>
      </c>
    </row>
    <row r="217" spans="1:5" s="8" customFormat="1" ht="15">
      <c r="A217" s="41" t="s">
        <v>124</v>
      </c>
      <c r="B217" s="70">
        <v>101000</v>
      </c>
      <c r="C217" s="70">
        <v>48000</v>
      </c>
      <c r="D217" s="42">
        <f t="shared" si="27"/>
        <v>0.4752475247524752</v>
      </c>
      <c r="E217" s="45">
        <f t="shared" si="28"/>
        <v>-53000</v>
      </c>
    </row>
    <row r="218" spans="1:5" s="8" customFormat="1" ht="15">
      <c r="A218" s="41" t="s">
        <v>57</v>
      </c>
      <c r="B218" s="70">
        <v>5805200</v>
      </c>
      <c r="C218" s="70">
        <v>1650692.5</v>
      </c>
      <c r="D218" s="42">
        <f t="shared" si="27"/>
        <v>0.2843472231792186</v>
      </c>
      <c r="E218" s="45">
        <f t="shared" si="28"/>
        <v>-4154507.5</v>
      </c>
    </row>
    <row r="219" spans="1:5" s="8" customFormat="1" ht="15">
      <c r="A219" s="41" t="s">
        <v>7</v>
      </c>
      <c r="B219" s="70">
        <v>3922300</v>
      </c>
      <c r="C219" s="71">
        <v>1093993.74</v>
      </c>
      <c r="D219" s="42">
        <f t="shared" si="27"/>
        <v>0.2789163857940494</v>
      </c>
      <c r="E219" s="45">
        <f t="shared" si="28"/>
        <v>-2828306.26</v>
      </c>
    </row>
    <row r="220" spans="1:5" s="8" customFormat="1" ht="14.25" customHeight="1">
      <c r="A220" s="41" t="s">
        <v>128</v>
      </c>
      <c r="B220" s="70">
        <v>10000</v>
      </c>
      <c r="C220" s="71">
        <v>0</v>
      </c>
      <c r="D220" s="42">
        <f t="shared" si="27"/>
        <v>0</v>
      </c>
      <c r="E220" s="45">
        <f t="shared" si="28"/>
        <v>-10000</v>
      </c>
    </row>
    <row r="221" spans="1:5" s="8" customFormat="1" ht="15">
      <c r="A221" s="41" t="s">
        <v>80</v>
      </c>
      <c r="B221" s="77">
        <f>SUM(B222,)</f>
        <v>29697110.43</v>
      </c>
      <c r="C221" s="77">
        <f>SUM(C222,)</f>
        <v>9832598.77</v>
      </c>
      <c r="D221" s="42">
        <f aca="true" t="shared" si="29" ref="D221:D242">IF(B221=0,"   ",C221/B221)</f>
        <v>0.33109614462917963</v>
      </c>
      <c r="E221" s="45">
        <f aca="true" t="shared" si="30" ref="E221:E229">C221-B221</f>
        <v>-19864511.66</v>
      </c>
    </row>
    <row r="222" spans="1:5" s="8" customFormat="1" ht="13.5" customHeight="1">
      <c r="A222" s="41" t="s">
        <v>58</v>
      </c>
      <c r="B222" s="70">
        <f>B240+B223+B241+B229+B233+B224+B242+B237</f>
        <v>29697110.43</v>
      </c>
      <c r="C222" s="70">
        <f>C240+C223+C241+C229+C233+C224+C242+C237</f>
        <v>9832598.77</v>
      </c>
      <c r="D222" s="42">
        <f t="shared" si="29"/>
        <v>0.33109614462917963</v>
      </c>
      <c r="E222" s="45">
        <f t="shared" si="30"/>
        <v>-19864511.66</v>
      </c>
    </row>
    <row r="223" spans="1:5" s="8" customFormat="1" ht="15">
      <c r="A223" s="41" t="s">
        <v>99</v>
      </c>
      <c r="B223" s="70">
        <v>22276000</v>
      </c>
      <c r="C223" s="71">
        <v>6965508.77</v>
      </c>
      <c r="D223" s="42">
        <f t="shared" si="29"/>
        <v>0.3126911819895852</v>
      </c>
      <c r="E223" s="45">
        <f t="shared" si="30"/>
        <v>-15310491.23</v>
      </c>
    </row>
    <row r="224" spans="1:5" s="8" customFormat="1" ht="29.25" customHeight="1">
      <c r="A224" s="62" t="s">
        <v>205</v>
      </c>
      <c r="B224" s="70">
        <f>B225+B227+B228</f>
        <v>3627100</v>
      </c>
      <c r="C224" s="70">
        <f>C225+C227+C228</f>
        <v>1450800</v>
      </c>
      <c r="D224" s="42">
        <f t="shared" si="29"/>
        <v>0.39998897190593036</v>
      </c>
      <c r="E224" s="45">
        <f t="shared" si="30"/>
        <v>-2176300</v>
      </c>
    </row>
    <row r="225" spans="1:5" s="8" customFormat="1" ht="15" customHeight="1">
      <c r="A225" s="61" t="s">
        <v>78</v>
      </c>
      <c r="B225" s="53">
        <v>2901600</v>
      </c>
      <c r="C225" s="53">
        <v>1450800</v>
      </c>
      <c r="D225" s="42">
        <f t="shared" si="29"/>
        <v>0.5</v>
      </c>
      <c r="E225" s="45">
        <f t="shared" si="30"/>
        <v>-1450800</v>
      </c>
    </row>
    <row r="226" spans="1:5" s="8" customFormat="1" ht="15">
      <c r="A226" s="62" t="s">
        <v>206</v>
      </c>
      <c r="B226" s="70">
        <v>42800</v>
      </c>
      <c r="C226" s="71">
        <v>0</v>
      </c>
      <c r="D226" s="42">
        <f>IF(B226=0,"   ",C226/B226)</f>
        <v>0</v>
      </c>
      <c r="E226" s="45">
        <f t="shared" si="30"/>
        <v>-42800</v>
      </c>
    </row>
    <row r="227" spans="1:5" s="8" customFormat="1" ht="13.5" customHeight="1">
      <c r="A227" s="61" t="s">
        <v>204</v>
      </c>
      <c r="B227" s="53">
        <v>714800</v>
      </c>
      <c r="C227" s="53">
        <v>0</v>
      </c>
      <c r="D227" s="42">
        <f t="shared" si="29"/>
        <v>0</v>
      </c>
      <c r="E227" s="45">
        <f t="shared" si="30"/>
        <v>-714800</v>
      </c>
    </row>
    <row r="228" spans="1:5" s="8" customFormat="1" ht="13.5" customHeight="1">
      <c r="A228" s="61" t="s">
        <v>207</v>
      </c>
      <c r="B228" s="53">
        <v>10700</v>
      </c>
      <c r="C228" s="53">
        <v>0</v>
      </c>
      <c r="D228" s="42">
        <f t="shared" si="29"/>
        <v>0</v>
      </c>
      <c r="E228" s="45">
        <f t="shared" si="30"/>
        <v>-10700</v>
      </c>
    </row>
    <row r="229" spans="1:5" s="8" customFormat="1" ht="15">
      <c r="A229" s="41" t="s">
        <v>185</v>
      </c>
      <c r="B229" s="70">
        <f>SUM(B230:B232)</f>
        <v>11971.43</v>
      </c>
      <c r="C229" s="70">
        <f>SUM(C230:C232)</f>
        <v>0</v>
      </c>
      <c r="D229" s="42">
        <f t="shared" si="29"/>
        <v>0</v>
      </c>
      <c r="E229" s="45">
        <f t="shared" si="30"/>
        <v>-11971.43</v>
      </c>
    </row>
    <row r="230" spans="1:5" s="8" customFormat="1" ht="15" customHeight="1">
      <c r="A230" s="61" t="s">
        <v>84</v>
      </c>
      <c r="B230" s="53">
        <v>6000</v>
      </c>
      <c r="C230" s="53">
        <v>0</v>
      </c>
      <c r="D230" s="42">
        <f t="shared" si="29"/>
        <v>0</v>
      </c>
      <c r="E230" s="45">
        <f aca="true" t="shared" si="31" ref="E230:E237">C230-B230</f>
        <v>-6000</v>
      </c>
    </row>
    <row r="231" spans="1:5" s="8" customFormat="1" ht="13.5" customHeight="1">
      <c r="A231" s="61" t="s">
        <v>78</v>
      </c>
      <c r="B231" s="53">
        <v>2571.43</v>
      </c>
      <c r="C231" s="53">
        <v>0</v>
      </c>
      <c r="D231" s="42">
        <f t="shared" si="29"/>
        <v>0</v>
      </c>
      <c r="E231" s="45">
        <f t="shared" si="31"/>
        <v>-2571.43</v>
      </c>
    </row>
    <row r="232" spans="1:5" ht="14.25" customHeight="1">
      <c r="A232" s="61" t="s">
        <v>79</v>
      </c>
      <c r="B232" s="53">
        <v>3400</v>
      </c>
      <c r="C232" s="53">
        <v>0</v>
      </c>
      <c r="D232" s="42">
        <f t="shared" si="29"/>
        <v>0</v>
      </c>
      <c r="E232" s="65">
        <f t="shared" si="31"/>
        <v>-3400</v>
      </c>
    </row>
    <row r="233" spans="1:5" ht="27.75" customHeight="1">
      <c r="A233" s="41" t="s">
        <v>186</v>
      </c>
      <c r="B233" s="70">
        <f>SUM(B234:B236)</f>
        <v>2140749</v>
      </c>
      <c r="C233" s="70">
        <f>SUM(C234:C236)</f>
        <v>0</v>
      </c>
      <c r="D233" s="42">
        <f t="shared" si="29"/>
        <v>0</v>
      </c>
      <c r="E233" s="65">
        <f t="shared" si="31"/>
        <v>-2140749</v>
      </c>
    </row>
    <row r="234" spans="1:5" s="8" customFormat="1" ht="15" customHeight="1">
      <c r="A234" s="61" t="s">
        <v>84</v>
      </c>
      <c r="B234" s="53">
        <v>1829004.06</v>
      </c>
      <c r="C234" s="53">
        <v>0</v>
      </c>
      <c r="D234" s="42">
        <f t="shared" si="29"/>
        <v>0</v>
      </c>
      <c r="E234" s="45">
        <f t="shared" si="31"/>
        <v>-1829004.06</v>
      </c>
    </row>
    <row r="235" spans="1:5" s="8" customFormat="1" ht="13.5" customHeight="1">
      <c r="A235" s="61" t="s">
        <v>78</v>
      </c>
      <c r="B235" s="53">
        <v>116744.94</v>
      </c>
      <c r="C235" s="53">
        <v>0</v>
      </c>
      <c r="D235" s="42">
        <f t="shared" si="29"/>
        <v>0</v>
      </c>
      <c r="E235" s="45">
        <f t="shared" si="31"/>
        <v>-116744.94</v>
      </c>
    </row>
    <row r="236" spans="1:5" ht="14.25" customHeight="1">
      <c r="A236" s="61" t="s">
        <v>79</v>
      </c>
      <c r="B236" s="53">
        <v>195000</v>
      </c>
      <c r="C236" s="53">
        <v>0</v>
      </c>
      <c r="D236" s="42">
        <f t="shared" si="29"/>
        <v>0</v>
      </c>
      <c r="E236" s="65">
        <f t="shared" si="31"/>
        <v>-195000</v>
      </c>
    </row>
    <row r="237" spans="1:5" s="8" customFormat="1" ht="30">
      <c r="A237" s="41" t="s">
        <v>217</v>
      </c>
      <c r="B237" s="70">
        <f>SUM(B238:B239)</f>
        <v>225000</v>
      </c>
      <c r="C237" s="70">
        <f>SUM(C238:C239)</f>
        <v>0</v>
      </c>
      <c r="D237" s="42">
        <f t="shared" si="29"/>
        <v>0</v>
      </c>
      <c r="E237" s="45">
        <f t="shared" si="31"/>
        <v>-225000</v>
      </c>
    </row>
    <row r="238" spans="1:5" s="8" customFormat="1" ht="15" customHeight="1">
      <c r="A238" s="61" t="s">
        <v>84</v>
      </c>
      <c r="B238" s="53">
        <v>150000</v>
      </c>
      <c r="C238" s="53">
        <v>0</v>
      </c>
      <c r="D238" s="42">
        <f t="shared" si="29"/>
        <v>0</v>
      </c>
      <c r="E238" s="45">
        <f>C238-B238</f>
        <v>-150000</v>
      </c>
    </row>
    <row r="239" spans="1:5" s="8" customFormat="1" ht="13.5" customHeight="1">
      <c r="A239" s="61" t="s">
        <v>78</v>
      </c>
      <c r="B239" s="53">
        <v>75000</v>
      </c>
      <c r="C239" s="53">
        <v>0</v>
      </c>
      <c r="D239" s="42">
        <f t="shared" si="29"/>
        <v>0</v>
      </c>
      <c r="E239" s="45">
        <f>C239-B239</f>
        <v>-75000</v>
      </c>
    </row>
    <row r="240" spans="1:5" ht="27.75" customHeight="1">
      <c r="A240" s="41" t="s">
        <v>112</v>
      </c>
      <c r="B240" s="70">
        <v>513000</v>
      </c>
      <c r="C240" s="70">
        <v>513000</v>
      </c>
      <c r="D240" s="42">
        <f t="shared" si="29"/>
        <v>1</v>
      </c>
      <c r="E240" s="65">
        <f>C240-B240</f>
        <v>0</v>
      </c>
    </row>
    <row r="241" spans="1:5" ht="27.75" customHeight="1">
      <c r="A241" s="41" t="s">
        <v>159</v>
      </c>
      <c r="B241" s="70">
        <v>903290</v>
      </c>
      <c r="C241" s="70">
        <v>903290</v>
      </c>
      <c r="D241" s="42">
        <f t="shared" si="29"/>
        <v>1</v>
      </c>
      <c r="E241" s="65">
        <f>C241-B241</f>
        <v>0</v>
      </c>
    </row>
    <row r="242" spans="1:5" s="8" customFormat="1" ht="15">
      <c r="A242" s="41" t="s">
        <v>208</v>
      </c>
      <c r="B242" s="54">
        <v>0</v>
      </c>
      <c r="C242" s="54">
        <v>0</v>
      </c>
      <c r="D242" s="42" t="str">
        <f t="shared" si="29"/>
        <v>   </v>
      </c>
      <c r="E242" s="45">
        <f>C242-B242</f>
        <v>0</v>
      </c>
    </row>
    <row r="243" spans="1:5" ht="16.5" customHeight="1">
      <c r="A243" s="41" t="s">
        <v>10</v>
      </c>
      <c r="B243" s="54">
        <f>SUM(B244,B245,B260)</f>
        <v>12255253.83</v>
      </c>
      <c r="C243" s="54">
        <f>SUM(C244,C245,C260)</f>
        <v>1228770.45</v>
      </c>
      <c r="D243" s="42">
        <f aca="true" t="shared" si="32" ref="D243:D253">IF(B243=0,"   ",C243/B243)</f>
        <v>0.1002647898644136</v>
      </c>
      <c r="E243" s="45">
        <f aca="true" t="shared" si="33" ref="E243:E270">C243-B243</f>
        <v>-11026483.38</v>
      </c>
    </row>
    <row r="244" spans="1:5" ht="14.25" customHeight="1">
      <c r="A244" s="41" t="s">
        <v>59</v>
      </c>
      <c r="B244" s="70">
        <v>178900</v>
      </c>
      <c r="C244" s="71">
        <v>39987.22</v>
      </c>
      <c r="D244" s="42">
        <f t="shared" si="32"/>
        <v>0.22351716042481834</v>
      </c>
      <c r="E244" s="45">
        <f t="shared" si="33"/>
        <v>-138912.78</v>
      </c>
    </row>
    <row r="245" spans="1:5" s="8" customFormat="1" ht="13.5" customHeight="1">
      <c r="A245" s="41" t="s">
        <v>38</v>
      </c>
      <c r="B245" s="54">
        <f>B246+B247+B251+B255+B248+B259</f>
        <v>9607713.83</v>
      </c>
      <c r="C245" s="54">
        <f>C246+C247+C251+C255+C248+C259</f>
        <v>978700.86</v>
      </c>
      <c r="D245" s="42">
        <f t="shared" si="32"/>
        <v>0.10186615435443293</v>
      </c>
      <c r="E245" s="45">
        <f t="shared" si="33"/>
        <v>-8629012.97</v>
      </c>
    </row>
    <row r="246" spans="1:5" s="8" customFormat="1" ht="13.5" customHeight="1">
      <c r="A246" s="41" t="s">
        <v>60</v>
      </c>
      <c r="B246" s="70">
        <v>50000</v>
      </c>
      <c r="C246" s="70">
        <v>0</v>
      </c>
      <c r="D246" s="42">
        <f t="shared" si="32"/>
        <v>0</v>
      </c>
      <c r="E246" s="45">
        <f t="shared" si="33"/>
        <v>-50000</v>
      </c>
    </row>
    <row r="247" spans="1:5" s="8" customFormat="1" ht="13.5" customHeight="1">
      <c r="A247" s="41" t="s">
        <v>125</v>
      </c>
      <c r="B247" s="70">
        <v>99500</v>
      </c>
      <c r="C247" s="70">
        <v>29700</v>
      </c>
      <c r="D247" s="42">
        <f t="shared" si="32"/>
        <v>0.2984924623115578</v>
      </c>
      <c r="E247" s="45">
        <f t="shared" si="33"/>
        <v>-69800</v>
      </c>
    </row>
    <row r="248" spans="1:5" s="8" customFormat="1" ht="27" customHeight="1">
      <c r="A248" s="41" t="s">
        <v>161</v>
      </c>
      <c r="B248" s="70">
        <f>B249+B250</f>
        <v>2372800</v>
      </c>
      <c r="C248" s="70">
        <f>C249+C250</f>
        <v>649000.86</v>
      </c>
      <c r="D248" s="42">
        <f>IF(B248=0,"   ",C248/B248)</f>
        <v>0.2735168830074174</v>
      </c>
      <c r="E248" s="45">
        <f>C248-B248</f>
        <v>-1723799.1400000001</v>
      </c>
    </row>
    <row r="249" spans="1:5" s="8" customFormat="1" ht="13.5" customHeight="1">
      <c r="A249" s="61" t="s">
        <v>162</v>
      </c>
      <c r="B249" s="70">
        <v>1658500</v>
      </c>
      <c r="C249" s="70">
        <v>497608.36</v>
      </c>
      <c r="D249" s="42">
        <f>IF(B249=0,"   ",C249/B249)</f>
        <v>0.30003518842327404</v>
      </c>
      <c r="E249" s="45">
        <f>C249-B249</f>
        <v>-1160891.6400000001</v>
      </c>
    </row>
    <row r="250" spans="1:5" s="8" customFormat="1" ht="13.5" customHeight="1">
      <c r="A250" s="61" t="s">
        <v>163</v>
      </c>
      <c r="B250" s="70">
        <v>714300</v>
      </c>
      <c r="C250" s="70">
        <v>151392.5</v>
      </c>
      <c r="D250" s="42">
        <f>IF(B250=0,"   ",C250/B250)</f>
        <v>0.2119452610947781</v>
      </c>
      <c r="E250" s="45">
        <f>C250-B250</f>
        <v>-562907.5</v>
      </c>
    </row>
    <row r="251" spans="1:5" s="8" customFormat="1" ht="27.75" customHeight="1">
      <c r="A251" s="41" t="s">
        <v>77</v>
      </c>
      <c r="B251" s="53">
        <f>B252+B253+B254</f>
        <v>5660600</v>
      </c>
      <c r="C251" s="54">
        <f>C254+C253+C252</f>
        <v>0</v>
      </c>
      <c r="D251" s="42">
        <f t="shared" si="32"/>
        <v>0</v>
      </c>
      <c r="E251" s="45">
        <f t="shared" si="33"/>
        <v>-5660600</v>
      </c>
    </row>
    <row r="252" spans="1:5" s="8" customFormat="1" ht="14.25" customHeight="1">
      <c r="A252" s="61" t="s">
        <v>84</v>
      </c>
      <c r="B252" s="70">
        <v>2568500</v>
      </c>
      <c r="C252" s="70">
        <v>0</v>
      </c>
      <c r="D252" s="42">
        <f t="shared" si="32"/>
        <v>0</v>
      </c>
      <c r="E252" s="45">
        <f t="shared" si="33"/>
        <v>-2568500</v>
      </c>
    </row>
    <row r="253" spans="1:5" s="8" customFormat="1" ht="15" customHeight="1">
      <c r="A253" s="61" t="s">
        <v>78</v>
      </c>
      <c r="B253" s="70">
        <v>2010100</v>
      </c>
      <c r="C253" s="70">
        <v>0</v>
      </c>
      <c r="D253" s="42">
        <f t="shared" si="32"/>
        <v>0</v>
      </c>
      <c r="E253" s="45">
        <f aca="true" t="shared" si="34" ref="E253:E259">C253-B253</f>
        <v>-2010100</v>
      </c>
    </row>
    <row r="254" spans="1:5" s="8" customFormat="1" ht="13.5" customHeight="1">
      <c r="A254" s="61" t="s">
        <v>79</v>
      </c>
      <c r="B254" s="70">
        <v>1082000</v>
      </c>
      <c r="C254" s="70">
        <v>0</v>
      </c>
      <c r="D254" s="42">
        <f aca="true" t="shared" si="35" ref="D254:D259">IF(B254=0,"   ",C254/B254)</f>
        <v>0</v>
      </c>
      <c r="E254" s="45">
        <f t="shared" si="34"/>
        <v>-1082000</v>
      </c>
    </row>
    <row r="255" spans="1:5" s="8" customFormat="1" ht="74.25" customHeight="1">
      <c r="A255" s="62" t="s">
        <v>160</v>
      </c>
      <c r="B255" s="70">
        <f>B257+B256+B258</f>
        <v>1124813.83</v>
      </c>
      <c r="C255" s="70">
        <f>C257+C256+C258</f>
        <v>0</v>
      </c>
      <c r="D255" s="42">
        <f t="shared" si="35"/>
        <v>0</v>
      </c>
      <c r="E255" s="45">
        <f t="shared" si="34"/>
        <v>-1124813.83</v>
      </c>
    </row>
    <row r="256" spans="1:5" s="8" customFormat="1" ht="13.5" customHeight="1">
      <c r="A256" s="61" t="s">
        <v>84</v>
      </c>
      <c r="B256" s="70">
        <v>963325</v>
      </c>
      <c r="C256" s="70">
        <v>0</v>
      </c>
      <c r="D256" s="42">
        <f t="shared" si="35"/>
        <v>0</v>
      </c>
      <c r="E256" s="45">
        <f t="shared" si="34"/>
        <v>-963325</v>
      </c>
    </row>
    <row r="257" spans="1:5" s="8" customFormat="1" ht="13.5" customHeight="1">
      <c r="A257" s="61" t="s">
        <v>78</v>
      </c>
      <c r="B257" s="70">
        <v>61488.83</v>
      </c>
      <c r="C257" s="70">
        <v>0</v>
      </c>
      <c r="D257" s="42">
        <f t="shared" si="35"/>
        <v>0</v>
      </c>
      <c r="E257" s="45">
        <f t="shared" si="34"/>
        <v>-61488.83</v>
      </c>
    </row>
    <row r="258" spans="1:5" s="8" customFormat="1" ht="13.5" customHeight="1">
      <c r="A258" s="61" t="s">
        <v>79</v>
      </c>
      <c r="B258" s="70">
        <v>100000</v>
      </c>
      <c r="C258" s="70">
        <v>0</v>
      </c>
      <c r="D258" s="42">
        <f t="shared" si="35"/>
        <v>0</v>
      </c>
      <c r="E258" s="45">
        <f t="shared" si="34"/>
        <v>-100000</v>
      </c>
    </row>
    <row r="259" spans="1:5" s="8" customFormat="1" ht="26.25" customHeight="1">
      <c r="A259" s="41" t="s">
        <v>182</v>
      </c>
      <c r="B259" s="70">
        <v>300000</v>
      </c>
      <c r="C259" s="71">
        <v>300000</v>
      </c>
      <c r="D259" s="42">
        <f t="shared" si="35"/>
        <v>1</v>
      </c>
      <c r="E259" s="45">
        <f t="shared" si="34"/>
        <v>0</v>
      </c>
    </row>
    <row r="260" spans="1:5" s="8" customFormat="1" ht="14.25" customHeight="1">
      <c r="A260" s="41" t="s">
        <v>39</v>
      </c>
      <c r="B260" s="54">
        <f>SUM(B261:B263)</f>
        <v>2468640</v>
      </c>
      <c r="C260" s="54">
        <f>SUM(C261:C263)</f>
        <v>210082.37</v>
      </c>
      <c r="D260" s="42">
        <f aca="true" t="shared" si="36" ref="D260:D274">IF(B260=0,"   ",C260/B260)</f>
        <v>0.0851004480199624</v>
      </c>
      <c r="E260" s="45">
        <f t="shared" si="33"/>
        <v>-2258557.63</v>
      </c>
    </row>
    <row r="261" spans="1:5" s="8" customFormat="1" ht="28.5" customHeight="1">
      <c r="A261" s="41" t="s">
        <v>126</v>
      </c>
      <c r="B261" s="70">
        <v>118400</v>
      </c>
      <c r="C261" s="71">
        <v>116087.35</v>
      </c>
      <c r="D261" s="42">
        <f t="shared" si="36"/>
        <v>0.9804674831081082</v>
      </c>
      <c r="E261" s="45">
        <f t="shared" si="33"/>
        <v>-2312.649999999994</v>
      </c>
    </row>
    <row r="262" spans="1:5" s="8" customFormat="1" ht="14.25" customHeight="1">
      <c r="A262" s="41" t="s">
        <v>61</v>
      </c>
      <c r="B262" s="70">
        <v>493000</v>
      </c>
      <c r="C262" s="71">
        <v>93995.02</v>
      </c>
      <c r="D262" s="42">
        <f t="shared" si="36"/>
        <v>0.19065926977687628</v>
      </c>
      <c r="E262" s="45">
        <f t="shared" si="33"/>
        <v>-399004.98</v>
      </c>
    </row>
    <row r="263" spans="1:5" s="8" customFormat="1" ht="14.25" customHeight="1">
      <c r="A263" s="41" t="s">
        <v>89</v>
      </c>
      <c r="B263" s="70">
        <f>B264+B265+B266</f>
        <v>1857240</v>
      </c>
      <c r="C263" s="70">
        <f>C264+C265+C266</f>
        <v>0</v>
      </c>
      <c r="D263" s="42">
        <f t="shared" si="36"/>
        <v>0</v>
      </c>
      <c r="E263" s="45">
        <f t="shared" si="33"/>
        <v>-1857240</v>
      </c>
    </row>
    <row r="264" spans="1:5" s="8" customFormat="1" ht="13.5" customHeight="1">
      <c r="A264" s="61" t="s">
        <v>84</v>
      </c>
      <c r="B264" s="70">
        <v>1745805.6</v>
      </c>
      <c r="C264" s="70">
        <v>0</v>
      </c>
      <c r="D264" s="42">
        <f t="shared" si="36"/>
        <v>0</v>
      </c>
      <c r="E264" s="45">
        <f>C264-B264</f>
        <v>-1745805.6</v>
      </c>
    </row>
    <row r="265" spans="1:5" s="8" customFormat="1" ht="13.5" customHeight="1">
      <c r="A265" s="61" t="s">
        <v>78</v>
      </c>
      <c r="B265" s="70">
        <v>111434.4</v>
      </c>
      <c r="C265" s="70">
        <v>0</v>
      </c>
      <c r="D265" s="42">
        <f t="shared" si="36"/>
        <v>0</v>
      </c>
      <c r="E265" s="45">
        <f>C265-B265</f>
        <v>-111434.4</v>
      </c>
    </row>
    <row r="266" spans="1:5" s="8" customFormat="1" ht="13.5" customHeight="1">
      <c r="A266" s="61" t="s">
        <v>79</v>
      </c>
      <c r="B266" s="70">
        <v>0</v>
      </c>
      <c r="C266" s="70">
        <v>0</v>
      </c>
      <c r="D266" s="42" t="str">
        <f t="shared" si="36"/>
        <v>   </v>
      </c>
      <c r="E266" s="45">
        <f>C266-B266</f>
        <v>0</v>
      </c>
    </row>
    <row r="267" spans="1:5" s="8" customFormat="1" ht="14.25" customHeight="1">
      <c r="A267" s="41" t="s">
        <v>62</v>
      </c>
      <c r="B267" s="54">
        <f>B268</f>
        <v>434000</v>
      </c>
      <c r="C267" s="54">
        <f>C268</f>
        <v>94864</v>
      </c>
      <c r="D267" s="42">
        <f t="shared" si="36"/>
        <v>0.21858064516129033</v>
      </c>
      <c r="E267" s="45">
        <f t="shared" si="33"/>
        <v>-339136</v>
      </c>
    </row>
    <row r="268" spans="1:5" ht="14.25" customHeight="1">
      <c r="A268" s="41" t="s">
        <v>63</v>
      </c>
      <c r="B268" s="54">
        <v>434000</v>
      </c>
      <c r="C268" s="55">
        <v>94864</v>
      </c>
      <c r="D268" s="42">
        <f t="shared" si="36"/>
        <v>0.21858064516129033</v>
      </c>
      <c r="E268" s="45">
        <f t="shared" si="33"/>
        <v>-339136</v>
      </c>
    </row>
    <row r="269" spans="1:5" ht="29.25" customHeight="1">
      <c r="A269" s="41" t="s">
        <v>64</v>
      </c>
      <c r="B269" s="54">
        <f>B270</f>
        <v>100000</v>
      </c>
      <c r="C269" s="54">
        <f>C270</f>
        <v>0</v>
      </c>
      <c r="D269" s="42">
        <f t="shared" si="36"/>
        <v>0</v>
      </c>
      <c r="E269" s="45">
        <f t="shared" si="33"/>
        <v>-100000</v>
      </c>
    </row>
    <row r="270" spans="1:5" ht="13.5" customHeight="1">
      <c r="A270" s="41" t="s">
        <v>65</v>
      </c>
      <c r="B270" s="54">
        <v>100000</v>
      </c>
      <c r="C270" s="55">
        <v>0</v>
      </c>
      <c r="D270" s="42">
        <f t="shared" si="36"/>
        <v>0</v>
      </c>
      <c r="E270" s="45">
        <f t="shared" si="33"/>
        <v>-100000</v>
      </c>
    </row>
    <row r="271" spans="1:5" s="8" customFormat="1" ht="14.25">
      <c r="A271" s="63" t="s">
        <v>11</v>
      </c>
      <c r="B271" s="57">
        <f>B52+B88+B90+B99+B136+B178+B180+B221+B243+B267+B269</f>
        <v>352559927.44</v>
      </c>
      <c r="C271" s="57">
        <f>C52+C88+C90+C99+C136+C178+C180+C221+C243+C267+C269</f>
        <v>102578233.74000001</v>
      </c>
      <c r="D271" s="44">
        <f t="shared" si="36"/>
        <v>0.29095261757295765</v>
      </c>
      <c r="E271" s="46">
        <f>C271-B271</f>
        <v>-249981693.7</v>
      </c>
    </row>
    <row r="272" spans="1:5" s="8" customFormat="1" ht="15.75" hidden="1" thickBot="1">
      <c r="A272" s="47" t="s">
        <v>12</v>
      </c>
      <c r="B272" s="60" t="e">
        <f>B55+B58+#REF!+B75+#REF!+B95+#REF!+#REF!+#REF!+#REF!+#REF!+#REF!+#REF!+#REF!+#REF!</f>
        <v>#REF!</v>
      </c>
      <c r="C272" s="48"/>
      <c r="D272" s="49" t="e">
        <f t="shared" si="36"/>
        <v>#REF!</v>
      </c>
      <c r="E272" s="50" t="e">
        <f>C272-B272</f>
        <v>#REF!</v>
      </c>
    </row>
    <row r="273" spans="1:5" s="8" customFormat="1" ht="15.75" hidden="1" thickBot="1">
      <c r="A273" s="35" t="s">
        <v>13</v>
      </c>
      <c r="B273" s="60" t="e">
        <f>B56+B59+B60+#REF!+#REF!+B97+#REF!+#REF!+#REF!+#REF!+#REF!+#REF!+#REF!+B243+B71</f>
        <v>#REF!</v>
      </c>
      <c r="C273" s="36">
        <v>815256</v>
      </c>
      <c r="D273" s="32" t="e">
        <f t="shared" si="36"/>
        <v>#REF!</v>
      </c>
      <c r="E273" s="33" t="e">
        <f>C273-B273</f>
        <v>#REF!</v>
      </c>
    </row>
    <row r="274" spans="1:5" s="8" customFormat="1" ht="15.75" hidden="1" thickBot="1">
      <c r="A274" s="37" t="s">
        <v>14</v>
      </c>
      <c r="B274" s="60" t="e">
        <f>B57+#REF!+B67+#REF!+#REF!+B98+#REF!+#REF!+#REF!+#REF!+#REF!+#REF!+#REF!+B244+B72</f>
        <v>#REF!</v>
      </c>
      <c r="C274" s="38">
        <v>1700000</v>
      </c>
      <c r="D274" s="32" t="e">
        <f t="shared" si="36"/>
        <v>#REF!</v>
      </c>
      <c r="E274" s="33" t="e">
        <f>C274-B274</f>
        <v>#REF!</v>
      </c>
    </row>
    <row r="275" spans="1:5" ht="19.5" customHeight="1" thickBot="1">
      <c r="A275" s="66" t="s">
        <v>86</v>
      </c>
      <c r="B275" s="67">
        <f>B50-B271</f>
        <v>-9952985</v>
      </c>
      <c r="C275" s="67">
        <f>C50-C271</f>
        <v>-2381261.5200000107</v>
      </c>
      <c r="D275" s="67"/>
      <c r="E275" s="68"/>
    </row>
    <row r="276" spans="1:5" ht="36" customHeight="1">
      <c r="A276" s="72"/>
      <c r="B276" s="73"/>
      <c r="C276" s="73"/>
      <c r="D276" s="73"/>
      <c r="E276" s="74"/>
    </row>
    <row r="277" spans="1:5" ht="19.5" customHeight="1">
      <c r="A277" s="64" t="s">
        <v>152</v>
      </c>
      <c r="B277" s="73"/>
      <c r="C277" s="73"/>
      <c r="D277" s="73"/>
      <c r="E277" s="74"/>
    </row>
    <row r="278" spans="1:5" ht="15.75" customHeight="1">
      <c r="A278" s="64" t="s">
        <v>35</v>
      </c>
      <c r="B278" s="73"/>
      <c r="C278" s="64" t="s">
        <v>153</v>
      </c>
      <c r="D278" s="73"/>
      <c r="E278" s="74"/>
    </row>
    <row r="279" spans="1:5" ht="39.75" customHeight="1">
      <c r="A279" s="72"/>
      <c r="B279" s="73"/>
      <c r="C279" s="73"/>
      <c r="D279" s="73"/>
      <c r="E279" s="74"/>
    </row>
    <row r="280" spans="2:5" ht="19.5" customHeight="1">
      <c r="B280" s="64"/>
      <c r="C280" s="82"/>
      <c r="D280" s="82"/>
      <c r="E280" s="82"/>
    </row>
    <row r="281" spans="2:5" ht="15" customHeight="1">
      <c r="B281" s="18"/>
      <c r="D281" s="34"/>
      <c r="E281" s="40"/>
    </row>
    <row r="282" spans="1:5" ht="19.5" customHeight="1">
      <c r="A282" s="72"/>
      <c r="B282" s="73"/>
      <c r="C282" s="73"/>
      <c r="D282" s="73"/>
      <c r="E282" s="74"/>
    </row>
    <row r="283" spans="1:5" ht="19.5" customHeight="1">
      <c r="A283" s="72"/>
      <c r="B283" s="73"/>
      <c r="C283" s="73"/>
      <c r="D283" s="73"/>
      <c r="E283" s="74"/>
    </row>
    <row r="284" spans="1:5" ht="19.5" customHeight="1">
      <c r="A284" s="72"/>
      <c r="B284" s="73"/>
      <c r="C284" s="73"/>
      <c r="D284" s="73"/>
      <c r="E284" s="74"/>
    </row>
    <row r="285" spans="1:5" s="8" customFormat="1" ht="20.25" customHeight="1">
      <c r="A285" s="64"/>
      <c r="B285" s="64"/>
      <c r="C285" s="82"/>
      <c r="D285" s="82"/>
      <c r="E285" s="82"/>
    </row>
    <row r="286" spans="1:5" s="8" customFormat="1" ht="9.75" customHeight="1" hidden="1">
      <c r="A286" s="34"/>
      <c r="B286" s="34"/>
      <c r="C286" s="39"/>
      <c r="D286" s="34"/>
      <c r="E286" s="40"/>
    </row>
    <row r="287" spans="1:5" s="8" customFormat="1" ht="14.25" customHeight="1" hidden="1">
      <c r="A287" s="18"/>
      <c r="B287" s="18"/>
      <c r="C287" s="79"/>
      <c r="D287" s="79"/>
      <c r="E287" s="79"/>
    </row>
    <row r="288" spans="1:5" s="8" customFormat="1" ht="17.25" customHeight="1">
      <c r="A288" s="64"/>
      <c r="B288" s="18"/>
      <c r="C288" s="64"/>
      <c r="D288" s="69"/>
      <c r="E288" s="69"/>
    </row>
    <row r="289" spans="3:5" s="8" customFormat="1" ht="12.75">
      <c r="C289" s="7"/>
      <c r="E289" s="2"/>
    </row>
    <row r="290" spans="3:5" s="8" customFormat="1" ht="12.75">
      <c r="C290" s="7"/>
      <c r="E290" s="2"/>
    </row>
    <row r="291" spans="3:5" s="8" customFormat="1" ht="12.75">
      <c r="C291" s="7"/>
      <c r="E291" s="2"/>
    </row>
    <row r="292" spans="3:5" s="8" customFormat="1" ht="12.75">
      <c r="C292" s="7"/>
      <c r="E292" s="2"/>
    </row>
    <row r="293" spans="3:5" s="8" customFormat="1" ht="12.75">
      <c r="C293" s="7"/>
      <c r="E293" s="2"/>
    </row>
    <row r="294" spans="3:5" s="8" customFormat="1" ht="12.75">
      <c r="C294" s="7"/>
      <c r="E294" s="2"/>
    </row>
    <row r="295" spans="3:5" s="8" customFormat="1" ht="12.75">
      <c r="C295" s="7"/>
      <c r="E295" s="2"/>
    </row>
    <row r="296" spans="3:5" s="8" customFormat="1" ht="12.75">
      <c r="C296" s="7"/>
      <c r="E296" s="2"/>
    </row>
    <row r="297" spans="3:5" s="8" customFormat="1" ht="12.75">
      <c r="C297" s="7"/>
      <c r="E297" s="2"/>
    </row>
    <row r="306" ht="11.25" customHeight="1"/>
    <row r="307" ht="11.25" customHeight="1" hidden="1"/>
    <row r="308" ht="12.75" hidden="1"/>
    <row r="309" ht="12.75" hidden="1"/>
    <row r="310" ht="12.75" hidden="1"/>
    <row r="311" ht="12.75" hidden="1"/>
    <row r="312" ht="12.75" hidden="1"/>
    <row r="313" ht="12.75" hidden="1"/>
  </sheetData>
  <sheetProtection/>
  <mergeCells count="4">
    <mergeCell ref="C287:E287"/>
    <mergeCell ref="A1:E1"/>
    <mergeCell ref="C285:E285"/>
    <mergeCell ref="C280:E280"/>
  </mergeCells>
  <printOptions horizontalCentered="1" verticalCentered="1"/>
  <pageMargins left="0.46" right="0.23" top="0.35" bottom="0.28" header="0.17" footer="0.11811023622047245"/>
  <pageSetup fitToHeight="4" fitToWidth="4" horizontalDpi="600" verticalDpi="600" orientation="portrait" paperSize="9" scale="73" r:id="rId1"/>
  <rowBreaks count="2" manualBreakCount="2">
    <brk id="56" max="4" man="1"/>
    <brk id="17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S02</cp:lastModifiedBy>
  <cp:lastPrinted>2018-02-06T13:42:59Z</cp:lastPrinted>
  <dcterms:created xsi:type="dcterms:W3CDTF">2001-03-21T05:21:19Z</dcterms:created>
  <dcterms:modified xsi:type="dcterms:W3CDTF">2018-05-07T08:02:16Z</dcterms:modified>
  <cp:category/>
  <cp:version/>
  <cp:contentType/>
  <cp:contentStatus/>
</cp:coreProperties>
</file>